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fe-my.sharepoint.com/personal/jcastillo_icafe_cr/Documents/Diario/2425/04-2026/"/>
    </mc:Choice>
  </mc:AlternateContent>
  <xr:revisionPtr revIDLastSave="0" documentId="13_ncr:8000000b_{4FFE33B9-E861-4874-B3DF-8F1E3531CD18}" xr6:coauthVersionLast="47" xr6:coauthVersionMax="47" xr10:uidLastSave="{00000000-0000-0000-0000-000000000000}"/>
  <bookViews>
    <workbookView xWindow="-120" yWindow="-120" windowWidth="29040" windowHeight="15720" xr2:uid="{2E98F610-C007-46AC-8A82-215608182D77}"/>
  </bookViews>
  <sheets>
    <sheet name="Informe Diario" sheetId="4" r:id="rId1"/>
    <sheet name="Semanal0405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10" i="3" s="1"/>
  <c r="D34" i="3" s="1"/>
  <c r="E7" i="3"/>
  <c r="F7" i="3"/>
  <c r="F10" i="3" s="1"/>
  <c r="I7" i="3"/>
  <c r="G10" i="3" s="1"/>
  <c r="D8" i="3"/>
  <c r="E8" i="3"/>
  <c r="F8" i="3"/>
  <c r="G8" i="3"/>
  <c r="D9" i="3"/>
  <c r="E9" i="3"/>
  <c r="F9" i="3"/>
  <c r="G9" i="3"/>
  <c r="D11" i="3"/>
  <c r="E12" i="3"/>
  <c r="D13" i="3"/>
  <c r="D14" i="3"/>
  <c r="D41" i="3" s="1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6" i="3"/>
  <c r="E26" i="3"/>
  <c r="F26" i="3"/>
  <c r="G26" i="3"/>
  <c r="H26" i="3"/>
  <c r="I26" i="3"/>
  <c r="D27" i="3"/>
  <c r="D29" i="3" s="1"/>
  <c r="E27" i="3"/>
  <c r="E29" i="3"/>
  <c r="F27" i="3"/>
  <c r="G27" i="3"/>
  <c r="H27" i="3"/>
  <c r="H29" i="3"/>
  <c r="I27" i="3"/>
  <c r="I29" i="3" s="1"/>
  <c r="D28" i="3"/>
  <c r="E28" i="3"/>
  <c r="F28" i="3"/>
  <c r="F29" i="3" s="1"/>
  <c r="G28" i="3"/>
  <c r="H28" i="3"/>
  <c r="I28" i="3"/>
  <c r="D32" i="3"/>
  <c r="I32" i="3" s="1"/>
  <c r="E32" i="3"/>
  <c r="F32" i="3"/>
  <c r="G32" i="3"/>
  <c r="H32" i="3"/>
  <c r="D33" i="3"/>
  <c r="E33" i="3"/>
  <c r="F33" i="3"/>
  <c r="G33" i="3"/>
  <c r="H33" i="3"/>
  <c r="D36" i="3"/>
  <c r="E36" i="3"/>
  <c r="F36" i="3"/>
  <c r="G36" i="3"/>
  <c r="H36" i="3"/>
  <c r="H37" i="3"/>
  <c r="D39" i="3"/>
  <c r="I39" i="3" s="1"/>
  <c r="E39" i="3"/>
  <c r="F39" i="3"/>
  <c r="G39" i="3"/>
  <c r="H39" i="3"/>
  <c r="D40" i="3"/>
  <c r="I40" i="3"/>
  <c r="E40" i="3"/>
  <c r="F40" i="3"/>
  <c r="G40" i="3"/>
  <c r="H40" i="3"/>
  <c r="D45" i="3"/>
  <c r="I45" i="3" s="1"/>
  <c r="E45" i="3"/>
  <c r="F45" i="3"/>
  <c r="G45" i="3"/>
  <c r="H45" i="3"/>
  <c r="D46" i="3"/>
  <c r="I46" i="3"/>
  <c r="E46" i="3"/>
  <c r="F46" i="3"/>
  <c r="G46" i="3"/>
  <c r="H46" i="3"/>
  <c r="D53" i="3"/>
  <c r="E53" i="3"/>
  <c r="F53" i="3"/>
  <c r="G53" i="3"/>
  <c r="H53" i="3"/>
  <c r="I53" i="3"/>
  <c r="D54" i="3"/>
  <c r="E54" i="3"/>
  <c r="E56" i="3" s="1"/>
  <c r="F54" i="3"/>
  <c r="F56" i="3"/>
  <c r="G54" i="3"/>
  <c r="H54" i="3"/>
  <c r="H56" i="3"/>
  <c r="I54" i="3"/>
  <c r="I56" i="3" s="1"/>
  <c r="D55" i="3"/>
  <c r="E55" i="3"/>
  <c r="F55" i="3"/>
  <c r="G55" i="3"/>
  <c r="G56" i="3" s="1"/>
  <c r="H55" i="3"/>
  <c r="I55" i="3"/>
  <c r="D58" i="3"/>
  <c r="I58" i="3" s="1"/>
  <c r="E58" i="3"/>
  <c r="F58" i="3"/>
  <c r="G58" i="3"/>
  <c r="H58" i="3"/>
  <c r="D61" i="3"/>
  <c r="E61" i="3"/>
  <c r="F61" i="3"/>
  <c r="G61" i="3"/>
  <c r="H61" i="3"/>
  <c r="D56" i="3"/>
  <c r="G29" i="3"/>
  <c r="E10" i="3"/>
  <c r="D59" i="3" s="1"/>
  <c r="D42" i="3" l="1"/>
  <c r="E41" i="3"/>
  <c r="D60" i="3"/>
  <c r="E59" i="3"/>
  <c r="E34" i="3"/>
  <c r="D67" i="3"/>
  <c r="D35" i="3"/>
  <c r="D47" i="3"/>
  <c r="G7" i="3"/>
  <c r="D66" i="3" l="1"/>
  <c r="E47" i="3"/>
  <c r="D48" i="3"/>
  <c r="E68" i="3"/>
  <c r="E35" i="3"/>
  <c r="E67" i="3"/>
  <c r="F34" i="3"/>
  <c r="D68" i="3"/>
  <c r="E60" i="3"/>
  <c r="F59" i="3"/>
  <c r="F41" i="3"/>
  <c r="E42" i="3"/>
  <c r="F42" i="3" l="1"/>
  <c r="G41" i="3"/>
  <c r="F60" i="3"/>
  <c r="G59" i="3"/>
  <c r="G34" i="3"/>
  <c r="F35" i="3"/>
  <c r="F67" i="3"/>
  <c r="E48" i="3"/>
  <c r="E66" i="3"/>
  <c r="F47" i="3"/>
  <c r="H34" i="3" l="1"/>
  <c r="G67" i="3"/>
  <c r="G35" i="3"/>
  <c r="G47" i="3"/>
  <c r="F48" i="3"/>
  <c r="F66" i="3"/>
  <c r="F68" i="3"/>
  <c r="G60" i="3"/>
  <c r="H59" i="3"/>
  <c r="H60" i="3" s="1"/>
  <c r="G42" i="3"/>
  <c r="H41" i="3"/>
  <c r="H42" i="3" s="1"/>
  <c r="G48" i="3" l="1"/>
  <c r="H47" i="3"/>
  <c r="G66" i="3"/>
  <c r="G68" i="3"/>
  <c r="H68" i="3"/>
  <c r="H35" i="3"/>
  <c r="H67" i="3"/>
  <c r="H48" i="3" l="1"/>
  <c r="H66" i="3"/>
</calcChain>
</file>

<file path=xl/sharedStrings.xml><?xml version="1.0" encoding="utf-8"?>
<sst xmlns="http://schemas.openxmlformats.org/spreadsheetml/2006/main" count="152" uniqueCount="114">
  <si>
    <t>ICAFE. COSTA RICA.</t>
  </si>
  <si>
    <t>- en unidades de 46 kgrs. -</t>
  </si>
  <si>
    <t>EXPORT.</t>
  </si>
  <si>
    <t>CONS. NL</t>
  </si>
  <si>
    <t>DECL.AD.</t>
  </si>
  <si>
    <t>INV</t>
  </si>
  <si>
    <t>COSECHA ESTIM.</t>
  </si>
  <si>
    <t>ACUMULADO INICIAL(qq)</t>
  </si>
  <si>
    <t xml:space="preserve">  1/</t>
  </si>
  <si>
    <t>ANULACIONES (q.q.)(-)</t>
  </si>
  <si>
    <t xml:space="preserve"> </t>
  </si>
  <si>
    <t>ADICIONES (qq) (+)</t>
  </si>
  <si>
    <t>ACUM. MENOS ANUL(qq)</t>
  </si>
  <si>
    <t>PRECIOS PROMEDIO($/qq)</t>
  </si>
  <si>
    <t>PRECIO PROMEDIO (¢/kg)</t>
  </si>
  <si>
    <t>CONSIGNACION ACUM.</t>
  </si>
  <si>
    <t>AJUSTE (-)</t>
  </si>
  <si>
    <t>MERCADO NY</t>
  </si>
  <si>
    <t>SEMANA</t>
  </si>
  <si>
    <t>EXPORTACION</t>
  </si>
  <si>
    <t>COMERCIALIZACIÓN</t>
  </si>
  <si>
    <t xml:space="preserve">   PROMEDIO RIELES ($/qq)</t>
  </si>
  <si>
    <t xml:space="preserve">   MAXIMO</t>
  </si>
  <si>
    <t xml:space="preserve">   MINIMO</t>
  </si>
  <si>
    <t xml:space="preserve">   RANGO</t>
  </si>
  <si>
    <t xml:space="preserve">   VENTAS</t>
  </si>
  <si>
    <t xml:space="preserve">   NUEVAS (qq)</t>
  </si>
  <si>
    <t xml:space="preserve">   FIJACIONES (qq)</t>
  </si>
  <si>
    <r>
      <t xml:space="preserve">   ACUMULADO(qq)        </t>
    </r>
    <r>
      <rPr>
        <b/>
        <sz val="10"/>
        <rFont val="Arial"/>
        <family val="2"/>
      </rPr>
      <t>2/</t>
    </r>
  </si>
  <si>
    <t xml:space="preserve">   % VENDIDO</t>
  </si>
  <si>
    <t xml:space="preserve">   PROMEDIO NAL AC.($/qq)</t>
  </si>
  <si>
    <t xml:space="preserve">   AJUSTE PRECIOS  $</t>
  </si>
  <si>
    <t>,</t>
  </si>
  <si>
    <t xml:space="preserve">   CONSIGNACION</t>
  </si>
  <si>
    <t xml:space="preserve">   FIJACIONES </t>
  </si>
  <si>
    <t xml:space="preserve">   ACUMULADO QQ</t>
  </si>
  <si>
    <t>DECLARACIONES ADUANERAS</t>
  </si>
  <si>
    <t xml:space="preserve">   DECL. CONSIGNACION QQ</t>
  </si>
  <si>
    <t xml:space="preserve">   DECL. ADUANERA(qq)</t>
  </si>
  <si>
    <r>
      <t xml:space="preserve">   ACUMULADO(qq)      </t>
    </r>
    <r>
      <rPr>
        <b/>
        <sz val="10"/>
        <rFont val="Arial"/>
        <family val="2"/>
      </rPr>
      <t xml:space="preserve"> 2/</t>
    </r>
  </si>
  <si>
    <t xml:space="preserve">   AJUSTE $</t>
  </si>
  <si>
    <t>CONSUMO NACIONAL</t>
  </si>
  <si>
    <t xml:space="preserve">   PROMEDIO(¢./kg.)</t>
  </si>
  <si>
    <t xml:space="preserve">   CANTIDAD (qq)</t>
  </si>
  <si>
    <r>
      <t xml:space="preserve">   ACUMULADO(qq)       </t>
    </r>
    <r>
      <rPr>
        <b/>
        <sz val="10"/>
        <rFont val="Arial"/>
        <family val="2"/>
      </rPr>
      <t>2/</t>
    </r>
  </si>
  <si>
    <t xml:space="preserve">   PROMEDIO NAL(¢./kg.)</t>
  </si>
  <si>
    <t xml:space="preserve">   AJUSTE PRECIOS ¢</t>
  </si>
  <si>
    <t>RESUMEN OTRAS VARIABLES (qq)</t>
  </si>
  <si>
    <r>
      <t xml:space="preserve">INVENTARIO FINAL   </t>
    </r>
    <r>
      <rPr>
        <b/>
        <sz val="10"/>
        <rFont val="Arial"/>
        <family val="2"/>
      </rPr>
      <t>3/</t>
    </r>
  </si>
  <si>
    <r>
      <t xml:space="preserve">POR VENDER    </t>
    </r>
    <r>
      <rPr>
        <b/>
        <sz val="10"/>
        <rFont val="Arial"/>
        <family val="2"/>
      </rPr>
      <t>4/</t>
    </r>
  </si>
  <si>
    <r>
      <t xml:space="preserve">POR EXPORTAR DE LO VENDIDO    </t>
    </r>
    <r>
      <rPr>
        <b/>
        <sz val="10"/>
        <rFont val="Arial"/>
        <family val="2"/>
      </rPr>
      <t>5/</t>
    </r>
    <r>
      <rPr>
        <sz val="10"/>
        <rFont val="Arial"/>
        <family val="2"/>
      </rPr>
      <t xml:space="preserve"> </t>
    </r>
  </si>
  <si>
    <t>2/ Incluye anulaciones</t>
  </si>
  <si>
    <r>
      <t xml:space="preserve">3/ Corresponde a:  </t>
    </r>
    <r>
      <rPr>
        <b/>
        <sz val="8"/>
        <rFont val="Arial"/>
        <family val="2"/>
      </rPr>
      <t>(Producción-Consumo Nacional-Declaraciones Aduaneras)</t>
    </r>
  </si>
  <si>
    <r>
      <t xml:space="preserve">4/ Corresponde a:  </t>
    </r>
    <r>
      <rPr>
        <b/>
        <sz val="8"/>
        <rFont val="Arial"/>
        <family val="2"/>
      </rPr>
      <t>(Producción-Ventas Precio Fijo-Consignación-Consumo Nacional)</t>
    </r>
  </si>
  <si>
    <r>
      <t xml:space="preserve">5/ Corresponde a:  </t>
    </r>
    <r>
      <rPr>
        <b/>
        <sz val="8"/>
        <rFont val="Arial"/>
        <family val="2"/>
      </rPr>
      <t>(Ventas Precio Fijo+Consignación-Declaraciones Aduaneras)</t>
    </r>
  </si>
  <si>
    <t xml:space="preserve">   % EXPORTADO</t>
  </si>
  <si>
    <t>Nota:  Todos los datos en quintales están redondeados sin decimales.</t>
  </si>
  <si>
    <t>INFORMES ESTADISTICOS SEMANALES COS.  2004-2005</t>
  </si>
  <si>
    <t>Set. 2005</t>
  </si>
  <si>
    <t xml:space="preserve">1/Producción calculada con base en el café recibido cosecha 2004-05 y con rendimiento de la cosecha 2003-04.  </t>
  </si>
  <si>
    <t>Dic. 2005</t>
  </si>
  <si>
    <t>Mar. 2006</t>
  </si>
  <si>
    <t>PERIODO DEL 10 AL 14 DE OCTUBRE DE 2005</t>
  </si>
  <si>
    <t>LUNES 10</t>
  </si>
  <si>
    <t>MARTES 11</t>
  </si>
  <si>
    <t>MIERC. 12</t>
  </si>
  <si>
    <t>JUEVES 13</t>
  </si>
  <si>
    <t>VIERNES 14</t>
  </si>
  <si>
    <t>- En unidades de 46 kgrs. -</t>
  </si>
  <si>
    <t>INSTITUTO DEL CAFÉ DE COSTA RICA</t>
  </si>
  <si>
    <t>1/</t>
  </si>
  <si>
    <t xml:space="preserve">COSECHA ESTIMADA </t>
  </si>
  <si>
    <r>
      <t xml:space="preserve">4/ Corresponde a: </t>
    </r>
    <r>
      <rPr>
        <b/>
        <sz val="9"/>
        <rFont val="Arial"/>
        <family val="2"/>
      </rPr>
      <t>Producción menos  (Ventas Exportación P.Fijo-Consignación-Consumo Nacional)</t>
    </r>
  </si>
  <si>
    <t>EXPORTACIONES- NOTAS TÉCNICAS 80:</t>
  </si>
  <si>
    <t xml:space="preserve">   % EXPORTADO DE LA PRODUCCIÓN</t>
  </si>
  <si>
    <t xml:space="preserve">  TOTAL DIVISAS $ FOB (millones) 6/</t>
  </si>
  <si>
    <r>
      <t xml:space="preserve">3/ Corresponde a:  </t>
    </r>
    <r>
      <rPr>
        <b/>
        <sz val="9"/>
        <rFont val="Arial"/>
        <family val="2"/>
      </rPr>
      <t>Producción menos (Ventas de Consumo Nacional-Nota técnicas 80)</t>
    </r>
  </si>
  <si>
    <r>
      <t xml:space="preserve">5/ Corresponde a: </t>
    </r>
    <r>
      <rPr>
        <b/>
        <sz val="9"/>
        <rFont val="Arial"/>
        <family val="2"/>
      </rPr>
      <t>Producción menos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(Ventas Precio Fijo + Consignación-Exportaciones)</t>
    </r>
  </si>
  <si>
    <r>
      <t xml:space="preserve">6/ Corresponde a: </t>
    </r>
    <r>
      <rPr>
        <b/>
        <sz val="9"/>
        <rFont val="Arial"/>
        <family val="2"/>
      </rPr>
      <t>Exportaciones de todas las cosechas en el período comprendido desde el 01 de octubre</t>
    </r>
  </si>
  <si>
    <t>VALOR DE VENTAS EN $ TOTALES (EXP. Y C.N.)</t>
  </si>
  <si>
    <t>del año anterior hasta la fecha, incluye café oro y café tostado (sujeto a ajustes por anulaciones).</t>
  </si>
  <si>
    <t>ACUMULADO INICIAL(Udes de 46 kgs)</t>
  </si>
  <si>
    <t>ACUM. MENOS ANUL(Udes de 46 kgs)</t>
  </si>
  <si>
    <t>PRECIOS PROMEDIO($/ud. De 46 kg.)</t>
  </si>
  <si>
    <t xml:space="preserve">   PROMEDIO RIELES ($/Udad de 46 kg.)</t>
  </si>
  <si>
    <t xml:space="preserve">   FIJACIONES (Uds de 46 kgs.)</t>
  </si>
  <si>
    <t xml:space="preserve">   EXPORTACIONES EN CONSIGNACION (Uds.46 kgs.)</t>
  </si>
  <si>
    <t xml:space="preserve">   EXPOTACIONES TRAMITADAS EN EL DIA (Uds 46 kgs.)</t>
  </si>
  <si>
    <t xml:space="preserve">   PROMEDIO($./Ud. De 46 kgs.)</t>
  </si>
  <si>
    <t xml:space="preserve">   CANTIDAD (Uds de 46 kgs.)</t>
  </si>
  <si>
    <t xml:space="preserve">   ACUMULADO(Uds. 46 Kgs.)       2/</t>
  </si>
  <si>
    <t>Nota:  Todos los datos en unidades de 46 kgs. están redondeados sin decimales.</t>
  </si>
  <si>
    <t>ANULACIONES (Uds de 46 kgs.) (-)</t>
  </si>
  <si>
    <t>ADICIONES (Uds de 46 kgs.) (+)</t>
  </si>
  <si>
    <t>PRECIO PROMEDIO P/Kilogramo</t>
  </si>
  <si>
    <t>CONSIGNACION ACUM. (udes. De 46 kgs)</t>
  </si>
  <si>
    <t>RESUMEN OTRAS VARIABLES (Uds.de 46 kgs.)</t>
  </si>
  <si>
    <t xml:space="preserve">   EXPORTACIONES ACUMULADO(Uds. 46 kGs.)       2/</t>
  </si>
  <si>
    <t xml:space="preserve">   ACUMULADO (uds.de 46 kgs.)        2/</t>
  </si>
  <si>
    <t xml:space="preserve">   NUEVAS (en udes.de 46 Kgs.)</t>
  </si>
  <si>
    <t>POSICIÓN BOLSA NUEVA YORK.</t>
  </si>
  <si>
    <t xml:space="preserve">   CONSIGNACION Uds 46 kgs.)</t>
  </si>
  <si>
    <t>NOTAS TÉCNICAS</t>
  </si>
  <si>
    <t xml:space="preserve">   CONSIGNACIÓN</t>
  </si>
  <si>
    <t xml:space="preserve">   FIJACIONES</t>
  </si>
  <si>
    <t xml:space="preserve">   ACUMULADO UDS. 46 KGS. CONSIGNACIÓN</t>
  </si>
  <si>
    <t xml:space="preserve">   ACUMULADO UDS. 46 KGS.CONSIGNACIÓN</t>
  </si>
  <si>
    <t>+</t>
  </si>
  <si>
    <t>COSECHA 2025-2026</t>
  </si>
  <si>
    <t>May. 2026</t>
  </si>
  <si>
    <t>1/ Producción en Unidades de 46 Kgs. calculada de acuerdo a la producción Real Informada mediante informes quincenales,aplicando el rendimiento obtenido de la cosecha 2024-2025.</t>
  </si>
  <si>
    <t>Jul. 2026</t>
  </si>
  <si>
    <t>Set. 2026</t>
  </si>
  <si>
    <t>INFORME  ESTADÍSTICO AL 23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</si>
</sst>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6" formatCode="_(* #,##0_);_(* \(#,##0\);_(* &quot;-&quot;_);_(@_)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</numFmts>
  <fonts count="3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u/>
      <sz val="10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color indexed="56"/>
      <name val="Arial"/>
      <family val="2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name val="Times New Roman"/>
      <family val="1"/>
    </font>
    <font>
      <sz val="10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</cellStyleXfs>
  <cellXfs count="116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Continuous"/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Fill="1" applyAlignment="1">
      <alignment horizontal="center"/>
    </xf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6" fillId="1" borderId="1" xfId="0" applyFont="1" applyFill="1" applyBorder="1" applyAlignment="1">
      <alignment horizontal="center"/>
    </xf>
    <xf numFmtId="0" fontId="6" fillId="0" borderId="0" xfId="0" applyFont="1"/>
    <xf numFmtId="0" fontId="10" fillId="2" borderId="1" xfId="0" applyFont="1" applyFill="1" applyBorder="1" applyAlignment="1">
      <alignment horizontal="right"/>
    </xf>
    <xf numFmtId="0" fontId="11" fillId="0" borderId="0" xfId="0" applyFont="1"/>
    <xf numFmtId="3" fontId="9" fillId="0" borderId="2" xfId="0" applyNumberFormat="1" applyFont="1" applyBorder="1" applyProtection="1">
      <protection locked="0"/>
    </xf>
    <xf numFmtId="0" fontId="6" fillId="0" borderId="0" xfId="0" applyFont="1" applyBorder="1"/>
    <xf numFmtId="0" fontId="0" fillId="0" borderId="0" xfId="0" applyBorder="1"/>
    <xf numFmtId="3" fontId="12" fillId="0" borderId="2" xfId="0" applyNumberFormat="1" applyFont="1" applyBorder="1" applyProtection="1"/>
    <xf numFmtId="3" fontId="9" fillId="0" borderId="0" xfId="0" applyNumberFormat="1" applyFont="1" applyBorder="1" applyProtection="1">
      <protection locked="0"/>
    </xf>
    <xf numFmtId="2" fontId="9" fillId="0" borderId="2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169" fontId="9" fillId="0" borderId="0" xfId="1" applyNumberFormat="1" applyFont="1" applyBorder="1" applyProtection="1">
      <protection locked="0"/>
    </xf>
    <xf numFmtId="0" fontId="7" fillId="0" borderId="0" xfId="0" applyFont="1"/>
    <xf numFmtId="0" fontId="4" fillId="0" borderId="0" xfId="0" applyFont="1"/>
    <xf numFmtId="0" fontId="1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2" fontId="0" fillId="0" borderId="0" xfId="0" applyNumberFormat="1"/>
    <xf numFmtId="2" fontId="17" fillId="0" borderId="2" xfId="0" applyNumberFormat="1" applyFont="1" applyBorder="1" applyProtection="1"/>
    <xf numFmtId="2" fontId="17" fillId="0" borderId="3" xfId="0" applyNumberFormat="1" applyFont="1" applyBorder="1" applyProtection="1"/>
    <xf numFmtId="2" fontId="17" fillId="0" borderId="0" xfId="0" applyNumberFormat="1" applyFont="1" applyBorder="1"/>
    <xf numFmtId="2" fontId="17" fillId="0" borderId="4" xfId="0" applyNumberFormat="1" applyFont="1" applyBorder="1"/>
    <xf numFmtId="2" fontId="13" fillId="0" borderId="5" xfId="0" applyNumberFormat="1" applyFont="1" applyBorder="1"/>
    <xf numFmtId="0" fontId="13" fillId="0" borderId="0" xfId="0" applyFont="1"/>
    <xf numFmtId="3" fontId="12" fillId="0" borderId="6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9" fillId="0" borderId="0" xfId="0" applyFont="1" applyBorder="1"/>
    <xf numFmtId="2" fontId="12" fillId="0" borderId="2" xfId="0" applyNumberFormat="1" applyFont="1" applyBorder="1"/>
    <xf numFmtId="2" fontId="12" fillId="0" borderId="8" xfId="0" applyNumberFormat="1" applyFont="1" applyBorder="1"/>
    <xf numFmtId="0" fontId="18" fillId="0" borderId="0" xfId="0" applyFont="1" applyBorder="1"/>
    <xf numFmtId="3" fontId="13" fillId="0" borderId="4" xfId="0" applyNumberFormat="1" applyFont="1" applyBorder="1" applyAlignment="1" applyProtection="1">
      <alignment horizontal="right"/>
      <protection locked="0"/>
    </xf>
    <xf numFmtId="0" fontId="19" fillId="0" borderId="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8" fillId="0" borderId="0" xfId="0" applyFont="1"/>
    <xf numFmtId="3" fontId="13" fillId="0" borderId="0" xfId="0" applyNumberFormat="1" applyFont="1" applyBorder="1" applyAlignment="1">
      <alignment horizontal="right"/>
    </xf>
    <xf numFmtId="0" fontId="19" fillId="0" borderId="0" xfId="0" applyFont="1"/>
    <xf numFmtId="3" fontId="12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9" fillId="0" borderId="8" xfId="0" applyFont="1" applyBorder="1"/>
    <xf numFmtId="3" fontId="13" fillId="0" borderId="4" xfId="0" applyNumberFormat="1" applyFont="1" applyBorder="1" applyAlignment="1">
      <alignment horizontal="right"/>
    </xf>
    <xf numFmtId="2" fontId="17" fillId="0" borderId="2" xfId="0" applyNumberFormat="1" applyFont="1" applyBorder="1"/>
    <xf numFmtId="166" fontId="18" fillId="0" borderId="0" xfId="0" applyNumberFormat="1" applyFont="1"/>
    <xf numFmtId="0" fontId="20" fillId="0" borderId="0" xfId="0" applyFont="1" applyBorder="1"/>
    <xf numFmtId="0" fontId="20" fillId="0" borderId="0" xfId="0" applyFont="1"/>
    <xf numFmtId="168" fontId="12" fillId="0" borderId="2" xfId="1" applyFont="1" applyBorder="1" applyAlignment="1">
      <alignment horizontal="right"/>
    </xf>
    <xf numFmtId="168" fontId="12" fillId="0" borderId="6" xfId="1" applyFont="1" applyBorder="1" applyAlignment="1">
      <alignment horizontal="right"/>
    </xf>
    <xf numFmtId="3" fontId="21" fillId="0" borderId="2" xfId="0" applyNumberFormat="1" applyFont="1" applyBorder="1"/>
    <xf numFmtId="0" fontId="22" fillId="0" borderId="0" xfId="0" applyFont="1"/>
    <xf numFmtId="3" fontId="13" fillId="0" borderId="0" xfId="0" applyNumberFormat="1" applyFont="1" applyBorder="1"/>
    <xf numFmtId="0" fontId="23" fillId="0" borderId="0" xfId="0" applyFont="1"/>
    <xf numFmtId="168" fontId="9" fillId="0" borderId="2" xfId="1" applyFont="1" applyBorder="1" applyProtection="1">
      <protection locked="0"/>
    </xf>
    <xf numFmtId="4" fontId="13" fillId="0" borderId="2" xfId="0" applyNumberFormat="1" applyFont="1" applyBorder="1" applyAlignment="1">
      <alignment horizontal="right"/>
    </xf>
    <xf numFmtId="0" fontId="19" fillId="0" borderId="0" xfId="0" applyFont="1" applyBorder="1"/>
    <xf numFmtId="170" fontId="9" fillId="0" borderId="2" xfId="1" applyNumberFormat="1" applyFont="1" applyBorder="1" applyProtection="1">
      <protection locked="0"/>
    </xf>
    <xf numFmtId="170" fontId="12" fillId="0" borderId="2" xfId="0" applyNumberFormat="1" applyFont="1" applyBorder="1" applyAlignment="1">
      <alignment horizontal="right"/>
    </xf>
    <xf numFmtId="170" fontId="13" fillId="0" borderId="2" xfId="0" applyNumberFormat="1" applyFont="1" applyBorder="1" applyAlignment="1">
      <alignment horizontal="right"/>
    </xf>
    <xf numFmtId="170" fontId="12" fillId="0" borderId="7" xfId="0" applyNumberFormat="1" applyFont="1" applyBorder="1" applyAlignment="1">
      <alignment horizontal="right"/>
    </xf>
    <xf numFmtId="170" fontId="0" fillId="0" borderId="0" xfId="0" applyNumberFormat="1"/>
    <xf numFmtId="170" fontId="13" fillId="0" borderId="2" xfId="0" applyNumberFormat="1" applyFont="1" applyBorder="1"/>
    <xf numFmtId="170" fontId="12" fillId="0" borderId="6" xfId="0" applyNumberFormat="1" applyFont="1" applyBorder="1" applyAlignment="1">
      <alignment horizontal="right"/>
    </xf>
    <xf numFmtId="3" fontId="9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26" fillId="0" borderId="0" xfId="0" applyFont="1"/>
    <xf numFmtId="4" fontId="11" fillId="0" borderId="0" xfId="0" applyNumberFormat="1" applyFont="1" applyFill="1" applyBorder="1"/>
    <xf numFmtId="170" fontId="9" fillId="0" borderId="2" xfId="0" applyNumberFormat="1" applyFont="1" applyBorder="1" applyAlignment="1">
      <alignment horizontal="right"/>
    </xf>
    <xf numFmtId="0" fontId="11" fillId="0" borderId="0" xfId="0" applyFont="1" applyBorder="1"/>
    <xf numFmtId="0" fontId="5" fillId="0" borderId="0" xfId="0" applyFont="1"/>
    <xf numFmtId="164" fontId="0" fillId="0" borderId="0" xfId="0" applyNumberFormat="1"/>
    <xf numFmtId="43" fontId="0" fillId="0" borderId="0" xfId="0" applyNumberFormat="1"/>
    <xf numFmtId="170" fontId="27" fillId="0" borderId="6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2" fontId="12" fillId="0" borderId="2" xfId="0" applyNumberFormat="1" applyFont="1" applyFill="1" applyBorder="1"/>
    <xf numFmtId="168" fontId="9" fillId="0" borderId="2" xfId="1" applyFont="1" applyFill="1" applyBorder="1" applyProtection="1">
      <protection locked="0"/>
    </xf>
    <xf numFmtId="170" fontId="9" fillId="0" borderId="2" xfId="1" applyNumberFormat="1" applyFont="1" applyFill="1" applyBorder="1" applyProtection="1">
      <protection locked="0"/>
    </xf>
    <xf numFmtId="3" fontId="13" fillId="0" borderId="0" xfId="0" applyNumberFormat="1" applyFont="1" applyFill="1" applyBorder="1" applyAlignment="1">
      <alignment horizontal="right"/>
    </xf>
    <xf numFmtId="170" fontId="14" fillId="0" borderId="2" xfId="0" applyNumberFormat="1" applyFont="1" applyFill="1" applyBorder="1" applyAlignment="1">
      <alignment horizontal="right"/>
    </xf>
    <xf numFmtId="170" fontId="9" fillId="0" borderId="3" xfId="1" applyNumberFormat="1" applyFont="1" applyFill="1" applyBorder="1" applyProtection="1">
      <protection locked="0"/>
    </xf>
    <xf numFmtId="168" fontId="12" fillId="0" borderId="6" xfId="1" applyFont="1" applyFill="1" applyBorder="1" applyAlignment="1">
      <alignment horizontal="right"/>
    </xf>
    <xf numFmtId="0" fontId="19" fillId="0" borderId="0" xfId="0" applyFont="1" applyFill="1"/>
    <xf numFmtId="168" fontId="9" fillId="0" borderId="3" xfId="1" applyFont="1" applyFill="1" applyBorder="1" applyProtection="1">
      <protection locked="0"/>
    </xf>
    <xf numFmtId="3" fontId="21" fillId="0" borderId="2" xfId="0" applyNumberFormat="1" applyFont="1" applyBorder="1" applyAlignment="1">
      <alignment horizontal="center"/>
    </xf>
    <xf numFmtId="168" fontId="9" fillId="0" borderId="2" xfId="1" applyNumberFormat="1" applyFont="1" applyFill="1" applyBorder="1" applyProtection="1">
      <protection locked="0"/>
    </xf>
    <xf numFmtId="170" fontId="6" fillId="0" borderId="2" xfId="1" applyNumberFormat="1" applyFont="1" applyFill="1" applyBorder="1" applyProtection="1">
      <protection locked="0"/>
    </xf>
    <xf numFmtId="3" fontId="27" fillId="0" borderId="6" xfId="0" applyNumberFormat="1" applyFont="1" applyFill="1" applyBorder="1" applyAlignment="1">
      <alignment horizontal="right"/>
    </xf>
    <xf numFmtId="0" fontId="9" fillId="0" borderId="0" xfId="0" applyFont="1" applyFill="1" applyProtection="1">
      <protection locked="0"/>
    </xf>
    <xf numFmtId="0" fontId="4" fillId="0" borderId="0" xfId="0" applyFont="1" applyFill="1"/>
    <xf numFmtId="0" fontId="0" fillId="0" borderId="0" xfId="0" applyFill="1"/>
    <xf numFmtId="0" fontId="9" fillId="0" borderId="0" xfId="0" applyFont="1" applyFill="1"/>
    <xf numFmtId="0" fontId="15" fillId="0" borderId="0" xfId="0" applyFont="1" applyFill="1"/>
    <xf numFmtId="4" fontId="17" fillId="0" borderId="2" xfId="0" applyNumberFormat="1" applyFont="1" applyFill="1" applyBorder="1" applyProtection="1"/>
    <xf numFmtId="170" fontId="27" fillId="0" borderId="2" xfId="0" applyNumberFormat="1" applyFont="1" applyFill="1" applyBorder="1" applyAlignment="1">
      <alignment horizontal="right"/>
    </xf>
    <xf numFmtId="168" fontId="9" fillId="0" borderId="0" xfId="1" applyNumberFormat="1" applyFont="1" applyFill="1" applyBorder="1" applyProtection="1">
      <protection locked="0"/>
    </xf>
    <xf numFmtId="168" fontId="17" fillId="0" borderId="2" xfId="1" applyFont="1" applyFill="1" applyBorder="1"/>
    <xf numFmtId="0" fontId="18" fillId="0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70" fontId="12" fillId="0" borderId="3" xfId="0" applyNumberFormat="1" applyFont="1" applyBorder="1" applyAlignment="1">
      <alignment horizontal="center" vertical="center" wrapText="1" shrinkToFit="1"/>
    </xf>
    <xf numFmtId="170" fontId="12" fillId="0" borderId="9" xfId="0" applyNumberFormat="1" applyFont="1" applyBorder="1" applyAlignment="1">
      <alignment horizontal="center" vertical="center" wrapText="1" shrinkToFit="1"/>
    </xf>
  </cellXfs>
  <cellStyles count="6">
    <cellStyle name="Millares" xfId="1" builtinId="3"/>
    <cellStyle name="Millares 2" xfId="2" xr:uid="{B6519819-5100-4615-A1CE-110B44D82EAB}"/>
    <cellStyle name="Millares 3" xfId="3" xr:uid="{3235F9FE-3F7D-4E22-84F2-2598D612F47E}"/>
    <cellStyle name="Millares 4" xfId="4" xr:uid="{65B175A2-6380-4008-A13A-063B92CAD51C}"/>
    <cellStyle name="Normal" xfId="0" builtinId="0"/>
    <cellStyle name="Normal 2" xfId="5" xr:uid="{22893882-5671-4CFA-B7BD-A33DBDC7F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9B2A-929E-42D7-AB47-3AD8415B422B}">
  <dimension ref="B1:K86"/>
  <sheetViews>
    <sheetView showGridLines="0" tabSelected="1" topLeftCell="A23" zoomScale="80" zoomScaleNormal="80" workbookViewId="0">
      <selection activeCell="A23" sqref="A1:IV65536"/>
    </sheetView>
  </sheetViews>
  <sheetFormatPr baseColWidth="10" defaultRowHeight="12.75" x14ac:dyDescent="0.2"/>
  <cols>
    <col min="1" max="1" width="2.85546875" customWidth="1"/>
    <col min="2" max="2" width="50.5703125" customWidth="1"/>
    <col min="3" max="3" width="14.28515625" customWidth="1"/>
    <col min="4" max="4" width="13.42578125" customWidth="1"/>
    <col min="5" max="5" width="18.140625" customWidth="1"/>
    <col min="6" max="6" width="15.85546875" customWidth="1"/>
    <col min="7" max="7" width="9" bestFit="1" customWidth="1"/>
    <col min="8" max="8" width="22.85546875" bestFit="1" customWidth="1"/>
    <col min="9" max="9" width="3.5703125" customWidth="1"/>
  </cols>
  <sheetData>
    <row r="1" spans="2:9" ht="25.5" customHeight="1" x14ac:dyDescent="0.2">
      <c r="B1" s="112" t="s">
        <v>69</v>
      </c>
      <c r="C1" s="112"/>
      <c r="D1" s="112"/>
      <c r="E1" s="112"/>
      <c r="F1" s="112"/>
      <c r="G1" s="112"/>
      <c r="H1" s="112"/>
      <c r="I1" s="112"/>
    </row>
    <row r="2" spans="2:9" ht="15.75" x14ac:dyDescent="0.25">
      <c r="B2" s="111" t="s">
        <v>113</v>
      </c>
      <c r="C2" s="111"/>
      <c r="D2" s="111"/>
      <c r="E2" s="111"/>
      <c r="F2" s="111"/>
      <c r="G2" s="111"/>
      <c r="H2" s="111"/>
      <c r="I2" s="111"/>
    </row>
    <row r="3" spans="2:9" ht="15.75" x14ac:dyDescent="0.25">
      <c r="B3" s="111" t="s">
        <v>108</v>
      </c>
      <c r="C3" s="111"/>
      <c r="D3" s="111"/>
      <c r="E3" s="111"/>
      <c r="F3" s="111"/>
      <c r="G3" s="111"/>
      <c r="H3" s="111"/>
      <c r="I3" s="111"/>
    </row>
    <row r="4" spans="2:9" ht="15" x14ac:dyDescent="0.2">
      <c r="B4" s="113" t="s">
        <v>68</v>
      </c>
      <c r="C4" s="113"/>
      <c r="D4" s="113"/>
      <c r="E4" s="113"/>
      <c r="F4" s="113"/>
      <c r="G4" s="113"/>
      <c r="H4" s="113"/>
      <c r="I4" s="113"/>
    </row>
    <row r="5" spans="2:9" ht="13.5" thickBot="1" x14ac:dyDescent="0.25">
      <c r="B5" s="12"/>
      <c r="C5" s="9"/>
      <c r="D5" s="9"/>
      <c r="E5" s="9"/>
      <c r="F5" s="9"/>
      <c r="G5" s="8"/>
    </row>
    <row r="6" spans="2:9" ht="13.5" thickBot="1" x14ac:dyDescent="0.25">
      <c r="B6" s="13"/>
      <c r="C6" s="14" t="s">
        <v>2</v>
      </c>
      <c r="D6" s="14" t="s">
        <v>3</v>
      </c>
      <c r="E6" s="14" t="s">
        <v>102</v>
      </c>
      <c r="F6" s="14" t="s">
        <v>5</v>
      </c>
      <c r="G6" s="15"/>
      <c r="H6" s="16" t="s">
        <v>71</v>
      </c>
    </row>
    <row r="7" spans="2:9" x14ac:dyDescent="0.2">
      <c r="B7" s="17" t="s">
        <v>81</v>
      </c>
      <c r="C7" s="100">
        <v>1118688.6499999999</v>
      </c>
      <c r="D7" s="86">
        <v>91313.679999999964</v>
      </c>
      <c r="E7" s="107">
        <v>552184.71</v>
      </c>
      <c r="F7" s="21">
        <v>889122.16000000085</v>
      </c>
      <c r="G7" s="13"/>
      <c r="H7" s="77">
        <v>1532620.5500000007</v>
      </c>
      <c r="I7" s="17" t="s">
        <v>70</v>
      </c>
    </row>
    <row r="8" spans="2:9" x14ac:dyDescent="0.2">
      <c r="B8" s="19" t="s">
        <v>92</v>
      </c>
      <c r="C8" s="87">
        <v>0</v>
      </c>
      <c r="D8" s="18">
        <v>0</v>
      </c>
      <c r="E8" s="18">
        <v>0</v>
      </c>
      <c r="F8" s="18">
        <v>0</v>
      </c>
      <c r="G8" s="20" t="s">
        <v>10</v>
      </c>
    </row>
    <row r="9" spans="2:9" x14ac:dyDescent="0.2">
      <c r="B9" s="19" t="s">
        <v>93</v>
      </c>
      <c r="C9" s="18">
        <v>0</v>
      </c>
      <c r="D9" s="18">
        <v>0</v>
      </c>
      <c r="E9" s="18">
        <v>0</v>
      </c>
      <c r="F9" s="18">
        <v>0</v>
      </c>
      <c r="G9" s="20"/>
    </row>
    <row r="10" spans="2:9" x14ac:dyDescent="0.2">
      <c r="B10" s="19" t="s">
        <v>82</v>
      </c>
      <c r="C10" s="21">
        <v>1118688.6499999999</v>
      </c>
      <c r="D10" s="21">
        <v>91313.679999999964</v>
      </c>
      <c r="E10" s="21">
        <v>552184.71</v>
      </c>
      <c r="F10" s="21">
        <v>889122.16000000085</v>
      </c>
      <c r="G10" s="22"/>
    </row>
    <row r="11" spans="2:9" x14ac:dyDescent="0.2">
      <c r="B11" s="17" t="s">
        <v>83</v>
      </c>
      <c r="C11" s="89">
        <v>339.06372759748695</v>
      </c>
      <c r="D11" s="23"/>
      <c r="E11" s="23"/>
      <c r="F11" s="23"/>
      <c r="G11" s="13"/>
    </row>
    <row r="12" spans="2:9" x14ac:dyDescent="0.2">
      <c r="B12" s="17" t="s">
        <v>94</v>
      </c>
      <c r="C12" s="23"/>
      <c r="D12" s="89">
        <v>3012.3753600322493</v>
      </c>
      <c r="E12" s="23"/>
      <c r="F12" s="23"/>
      <c r="G12" s="13"/>
    </row>
    <row r="13" spans="2:9" x14ac:dyDescent="0.2">
      <c r="B13" s="17" t="s">
        <v>95</v>
      </c>
      <c r="C13" s="99">
        <v>43446</v>
      </c>
      <c r="D13" s="92">
        <v>0</v>
      </c>
      <c r="E13" s="24"/>
      <c r="F13" s="24"/>
      <c r="G13" s="13" t="s">
        <v>10</v>
      </c>
    </row>
    <row r="14" spans="2:9" x14ac:dyDescent="0.2">
      <c r="B14" s="25" t="s">
        <v>16</v>
      </c>
      <c r="C14" s="18">
        <v>0</v>
      </c>
      <c r="D14" s="24"/>
      <c r="E14" s="24"/>
      <c r="F14" s="24"/>
      <c r="G14" s="13"/>
    </row>
    <row r="15" spans="2:9" x14ac:dyDescent="0.2">
      <c r="B15" s="25"/>
      <c r="C15" s="26"/>
      <c r="D15" s="24"/>
      <c r="E15" s="24"/>
      <c r="F15" s="101"/>
      <c r="G15" s="13"/>
    </row>
    <row r="16" spans="2:9" x14ac:dyDescent="0.2">
      <c r="B16" s="83" t="s">
        <v>100</v>
      </c>
      <c r="C16" s="28"/>
      <c r="D16" s="28"/>
      <c r="E16" s="28"/>
      <c r="F16" s="102"/>
      <c r="G16" s="13"/>
    </row>
    <row r="17" spans="2:9" x14ac:dyDescent="0.2">
      <c r="B17" s="13"/>
      <c r="F17" s="103"/>
    </row>
    <row r="18" spans="2:9" x14ac:dyDescent="0.2">
      <c r="B18" s="13" t="s">
        <v>109</v>
      </c>
      <c r="C18" s="31"/>
      <c r="D18" s="31"/>
      <c r="E18" s="31"/>
      <c r="F18" s="89">
        <v>316.35000000000002</v>
      </c>
      <c r="H18" s="13"/>
    </row>
    <row r="19" spans="2:9" x14ac:dyDescent="0.2">
      <c r="B19" s="13" t="s">
        <v>111</v>
      </c>
      <c r="C19" s="31"/>
      <c r="D19" s="31"/>
      <c r="E19" s="31"/>
      <c r="F19" s="89">
        <v>300.35000000000002</v>
      </c>
      <c r="H19" s="13"/>
    </row>
    <row r="20" spans="2:9" x14ac:dyDescent="0.2">
      <c r="B20" s="13" t="s">
        <v>112</v>
      </c>
      <c r="C20" s="31"/>
      <c r="D20" s="31"/>
      <c r="E20" s="31"/>
      <c r="F20" s="89">
        <v>288.35000000000002</v>
      </c>
      <c r="H20" s="13"/>
    </row>
    <row r="21" spans="2:9" x14ac:dyDescent="0.2">
      <c r="B21" s="13"/>
      <c r="C21" s="31"/>
      <c r="D21" s="31"/>
      <c r="E21" s="31"/>
      <c r="F21" s="104"/>
      <c r="H21" s="13"/>
    </row>
    <row r="22" spans="2:9" x14ac:dyDescent="0.2">
      <c r="B22" s="32" t="s">
        <v>20</v>
      </c>
      <c r="C22" s="31"/>
      <c r="D22" s="31"/>
      <c r="E22" s="31"/>
      <c r="F22" s="105"/>
      <c r="H22" s="31"/>
    </row>
    <row r="23" spans="2:9" x14ac:dyDescent="0.2">
      <c r="B23" s="27"/>
      <c r="C23" s="31"/>
      <c r="D23" s="31"/>
      <c r="E23" s="31"/>
      <c r="F23" s="105"/>
      <c r="H23" s="31"/>
    </row>
    <row r="24" spans="2:9" x14ac:dyDescent="0.2">
      <c r="B24" s="27" t="s">
        <v>19</v>
      </c>
      <c r="C24" s="31"/>
      <c r="D24" s="31"/>
      <c r="E24" s="31"/>
      <c r="F24" s="105"/>
      <c r="H24" s="31"/>
    </row>
    <row r="25" spans="2:9" x14ac:dyDescent="0.2">
      <c r="B25" s="17"/>
      <c r="C25" s="31"/>
      <c r="D25" s="31"/>
      <c r="E25" s="31"/>
      <c r="F25" s="105"/>
    </row>
    <row r="26" spans="2:9" x14ac:dyDescent="0.2">
      <c r="B26" s="13" t="s">
        <v>84</v>
      </c>
      <c r="C26" s="31"/>
      <c r="D26" s="31"/>
      <c r="E26" s="31"/>
      <c r="F26" s="89">
        <v>323.58</v>
      </c>
    </row>
    <row r="27" spans="2:9" x14ac:dyDescent="0.2">
      <c r="B27" s="13" t="s">
        <v>22</v>
      </c>
      <c r="C27" s="31"/>
      <c r="D27" s="31"/>
      <c r="E27" s="31"/>
      <c r="F27" s="89">
        <v>1000</v>
      </c>
      <c r="I27" s="33"/>
    </row>
    <row r="28" spans="2:9" x14ac:dyDescent="0.2">
      <c r="B28" s="13" t="s">
        <v>23</v>
      </c>
      <c r="C28" s="31"/>
      <c r="D28" s="31"/>
      <c r="E28" s="31"/>
      <c r="F28" s="89">
        <v>245.5</v>
      </c>
      <c r="I28" s="33"/>
    </row>
    <row r="29" spans="2:9" x14ac:dyDescent="0.2">
      <c r="B29" s="13" t="s">
        <v>24</v>
      </c>
      <c r="C29" s="31"/>
      <c r="D29" s="31"/>
      <c r="E29" s="31"/>
      <c r="F29" s="106">
        <v>754.5</v>
      </c>
      <c r="G29" s="85"/>
      <c r="H29" s="85"/>
      <c r="I29" s="33"/>
    </row>
    <row r="30" spans="2:9" x14ac:dyDescent="0.2">
      <c r="C30" s="31"/>
      <c r="D30" s="31"/>
      <c r="E30" s="31"/>
      <c r="F30" s="105"/>
    </row>
    <row r="31" spans="2:9" x14ac:dyDescent="0.2">
      <c r="B31" s="13" t="s">
        <v>25</v>
      </c>
      <c r="C31" s="31"/>
      <c r="D31" s="31"/>
      <c r="E31" s="31"/>
      <c r="F31" s="104"/>
    </row>
    <row r="32" spans="2:9" x14ac:dyDescent="0.2">
      <c r="B32" s="13" t="s">
        <v>99</v>
      </c>
      <c r="C32" s="31"/>
      <c r="D32" s="31"/>
      <c r="E32" s="31"/>
      <c r="F32" s="90">
        <v>1987.57</v>
      </c>
      <c r="H32" s="84"/>
    </row>
    <row r="33" spans="2:11" x14ac:dyDescent="0.2">
      <c r="B33" s="13" t="s">
        <v>85</v>
      </c>
      <c r="C33" s="31"/>
      <c r="D33" s="31"/>
      <c r="E33" s="31"/>
      <c r="F33" s="90">
        <v>1680</v>
      </c>
      <c r="H33" s="74"/>
    </row>
    <row r="34" spans="2:11" x14ac:dyDescent="0.2">
      <c r="B34" s="17" t="s">
        <v>98</v>
      </c>
      <c r="C34" s="31"/>
      <c r="D34" s="31"/>
      <c r="E34" s="31"/>
      <c r="F34" s="100">
        <v>1122356.21</v>
      </c>
      <c r="H34" s="74"/>
    </row>
    <row r="35" spans="2:11" x14ac:dyDescent="0.2">
      <c r="B35" s="42" t="s">
        <v>29</v>
      </c>
      <c r="C35" s="31"/>
      <c r="D35" s="31"/>
      <c r="E35" s="31"/>
      <c r="F35" s="88">
        <v>73.231186284171869</v>
      </c>
    </row>
    <row r="36" spans="2:11" x14ac:dyDescent="0.2">
      <c r="B36" s="42"/>
      <c r="C36" s="31"/>
      <c r="D36" s="31"/>
      <c r="E36" s="31"/>
      <c r="F36" s="103"/>
    </row>
    <row r="37" spans="2:11" x14ac:dyDescent="0.2">
      <c r="B37" s="13" t="s">
        <v>84</v>
      </c>
      <c r="C37" s="31"/>
      <c r="D37" s="31"/>
      <c r="E37" s="31"/>
      <c r="F37" s="89">
        <v>339.01291899120014</v>
      </c>
    </row>
    <row r="38" spans="2:11" x14ac:dyDescent="0.2">
      <c r="B38" s="13" t="s">
        <v>31</v>
      </c>
      <c r="C38" s="31"/>
      <c r="D38" s="31"/>
      <c r="E38" s="31"/>
      <c r="F38" s="90">
        <v>0</v>
      </c>
      <c r="H38" s="84"/>
    </row>
    <row r="39" spans="2:11" x14ac:dyDescent="0.2">
      <c r="B39" s="13"/>
      <c r="C39" s="31"/>
      <c r="D39" s="31"/>
      <c r="E39" s="31"/>
      <c r="F39" s="103"/>
      <c r="H39" s="84"/>
    </row>
    <row r="40" spans="2:11" x14ac:dyDescent="0.2">
      <c r="B40" s="13" t="s">
        <v>103</v>
      </c>
      <c r="C40" s="31"/>
      <c r="D40" s="31"/>
      <c r="E40" s="31"/>
      <c r="F40" s="90">
        <v>0</v>
      </c>
      <c r="H40" s="84"/>
    </row>
    <row r="41" spans="2:11" x14ac:dyDescent="0.2">
      <c r="B41" s="13" t="s">
        <v>104</v>
      </c>
      <c r="C41" s="31"/>
      <c r="D41" s="31"/>
      <c r="E41" s="31"/>
      <c r="F41" s="90">
        <v>1680</v>
      </c>
      <c r="H41" s="84"/>
    </row>
    <row r="42" spans="2:11" x14ac:dyDescent="0.2">
      <c r="B42" s="15" t="s">
        <v>105</v>
      </c>
      <c r="C42" s="31"/>
      <c r="D42" s="31"/>
      <c r="E42" s="31"/>
      <c r="F42" s="99">
        <v>41766</v>
      </c>
      <c r="H42" s="84"/>
    </row>
    <row r="43" spans="2:11" x14ac:dyDescent="0.2">
      <c r="B43" s="13" t="s">
        <v>29</v>
      </c>
      <c r="C43" s="31"/>
      <c r="D43" s="31"/>
      <c r="E43" s="31"/>
      <c r="F43" s="98">
        <v>2.7251363685551508</v>
      </c>
      <c r="H43" s="84"/>
    </row>
    <row r="44" spans="2:11" x14ac:dyDescent="0.2">
      <c r="B44" s="13"/>
      <c r="C44" s="31"/>
      <c r="D44" s="31"/>
      <c r="E44" s="31"/>
      <c r="F44" s="91"/>
    </row>
    <row r="45" spans="2:11" x14ac:dyDescent="0.2">
      <c r="C45" s="31"/>
      <c r="D45" s="31"/>
      <c r="E45" s="31"/>
      <c r="F45" s="91"/>
      <c r="K45" s="78"/>
    </row>
    <row r="46" spans="2:11" x14ac:dyDescent="0.2">
      <c r="B46" s="17" t="s">
        <v>73</v>
      </c>
      <c r="C46" s="31"/>
      <c r="D46" s="31"/>
      <c r="E46" s="31"/>
      <c r="F46" s="91" t="s">
        <v>10</v>
      </c>
      <c r="H46" s="74"/>
    </row>
    <row r="47" spans="2:11" x14ac:dyDescent="0.2">
      <c r="B47" s="13" t="s">
        <v>86</v>
      </c>
      <c r="C47" s="31"/>
      <c r="D47" s="31"/>
      <c r="E47" s="31"/>
      <c r="F47" s="90">
        <v>0</v>
      </c>
    </row>
    <row r="48" spans="2:11" x14ac:dyDescent="0.2">
      <c r="B48" s="13" t="s">
        <v>87</v>
      </c>
      <c r="C48" s="31"/>
      <c r="D48" s="31"/>
      <c r="E48" s="31"/>
      <c r="F48" s="90">
        <v>10020.25</v>
      </c>
    </row>
    <row r="49" spans="2:7" x14ac:dyDescent="0.2">
      <c r="B49" s="82" t="s">
        <v>97</v>
      </c>
      <c r="C49" s="31"/>
      <c r="D49" s="31"/>
      <c r="E49" s="31"/>
      <c r="F49" s="107">
        <v>564006.75</v>
      </c>
      <c r="G49" s="74"/>
    </row>
    <row r="50" spans="2:7" x14ac:dyDescent="0.2">
      <c r="B50" s="13" t="s">
        <v>74</v>
      </c>
      <c r="C50" s="31"/>
      <c r="D50" s="31"/>
      <c r="E50" s="31"/>
      <c r="F50" s="98">
        <v>36.800155785461683</v>
      </c>
    </row>
    <row r="51" spans="2:7" x14ac:dyDescent="0.2">
      <c r="B51" s="13" t="s">
        <v>75</v>
      </c>
      <c r="C51" s="31"/>
      <c r="D51" s="31"/>
      <c r="E51" s="31"/>
      <c r="F51" s="98">
        <v>235.61</v>
      </c>
    </row>
    <row r="52" spans="2:7" x14ac:dyDescent="0.2">
      <c r="B52" s="13"/>
      <c r="C52" s="31"/>
      <c r="D52" s="31"/>
      <c r="E52" s="31"/>
      <c r="F52" s="108"/>
    </row>
    <row r="53" spans="2:7" x14ac:dyDescent="0.2">
      <c r="C53" s="31"/>
      <c r="D53" s="31"/>
      <c r="E53" s="31"/>
      <c r="F53" s="102"/>
    </row>
    <row r="54" spans="2:7" x14ac:dyDescent="0.2">
      <c r="B54" s="27" t="s">
        <v>41</v>
      </c>
      <c r="C54" s="31"/>
      <c r="D54" s="31"/>
      <c r="E54" s="31"/>
      <c r="F54" s="102"/>
    </row>
    <row r="55" spans="2:7" x14ac:dyDescent="0.2">
      <c r="B55" s="13" t="s">
        <v>88</v>
      </c>
      <c r="C55" s="31"/>
      <c r="D55" s="31"/>
      <c r="E55" s="31"/>
      <c r="F55" s="89">
        <v>278.2</v>
      </c>
    </row>
    <row r="56" spans="2:7" x14ac:dyDescent="0.2">
      <c r="B56" s="13" t="s">
        <v>42</v>
      </c>
      <c r="C56" s="31"/>
      <c r="D56" s="31"/>
      <c r="E56" s="31"/>
      <c r="F56" s="89">
        <v>2739.61</v>
      </c>
    </row>
    <row r="57" spans="2:7" x14ac:dyDescent="0.2">
      <c r="B57" s="13" t="s">
        <v>22</v>
      </c>
      <c r="C57" s="31"/>
      <c r="D57" s="31"/>
      <c r="E57" s="31"/>
      <c r="F57" s="89">
        <v>4560.3900000000003</v>
      </c>
    </row>
    <row r="58" spans="2:7" x14ac:dyDescent="0.2">
      <c r="B58" s="13" t="s">
        <v>23</v>
      </c>
      <c r="C58" s="31"/>
      <c r="D58" s="31"/>
      <c r="E58" s="31"/>
      <c r="F58" s="89">
        <v>2670.21</v>
      </c>
    </row>
    <row r="59" spans="2:7" x14ac:dyDescent="0.2">
      <c r="B59" s="13" t="s">
        <v>24</v>
      </c>
      <c r="C59" s="31"/>
      <c r="D59" s="31"/>
      <c r="E59" s="31"/>
      <c r="F59" s="109">
        <v>1890.18</v>
      </c>
    </row>
    <row r="60" spans="2:7" x14ac:dyDescent="0.2">
      <c r="B60" s="13"/>
      <c r="C60" s="31"/>
      <c r="D60" s="31"/>
      <c r="E60" s="31"/>
      <c r="F60" s="110" t="s">
        <v>107</v>
      </c>
    </row>
    <row r="61" spans="2:7" x14ac:dyDescent="0.2">
      <c r="B61" s="13" t="s">
        <v>89</v>
      </c>
      <c r="C61" s="31"/>
      <c r="D61" s="31"/>
      <c r="E61" s="31"/>
      <c r="F61" s="90">
        <v>0</v>
      </c>
    </row>
    <row r="62" spans="2:7" x14ac:dyDescent="0.2">
      <c r="B62" s="13" t="s">
        <v>34</v>
      </c>
      <c r="C62" s="31"/>
      <c r="D62" s="31"/>
      <c r="E62" s="31"/>
      <c r="F62" s="93">
        <v>0</v>
      </c>
    </row>
    <row r="63" spans="2:7" x14ac:dyDescent="0.2">
      <c r="B63" s="82" t="s">
        <v>90</v>
      </c>
      <c r="C63" s="31"/>
      <c r="D63" s="31"/>
      <c r="E63" s="31"/>
      <c r="F63" s="86">
        <v>91797.809999999969</v>
      </c>
    </row>
    <row r="64" spans="2:7" x14ac:dyDescent="0.2">
      <c r="B64" s="13" t="s">
        <v>29</v>
      </c>
      <c r="C64" s="31"/>
      <c r="D64" s="31"/>
      <c r="E64" s="31"/>
      <c r="F64" s="94">
        <v>5.9895980123716805</v>
      </c>
    </row>
    <row r="65" spans="2:7" x14ac:dyDescent="0.2">
      <c r="B65" s="20" t="s">
        <v>45</v>
      </c>
      <c r="C65" s="31"/>
      <c r="D65" s="31"/>
      <c r="E65" s="31"/>
      <c r="F65" s="89">
        <v>3010.9368256573412</v>
      </c>
    </row>
    <row r="66" spans="2:7" x14ac:dyDescent="0.2">
      <c r="B66" s="20"/>
      <c r="C66" s="31"/>
      <c r="D66" s="31"/>
      <c r="E66" s="31"/>
    </row>
    <row r="67" spans="2:7" x14ac:dyDescent="0.2">
      <c r="B67" s="13" t="s">
        <v>101</v>
      </c>
      <c r="C67" s="31"/>
      <c r="D67" s="31"/>
      <c r="E67" s="31"/>
      <c r="F67" s="96">
        <v>484.13</v>
      </c>
    </row>
    <row r="68" spans="2:7" x14ac:dyDescent="0.2">
      <c r="B68" s="13" t="s">
        <v>106</v>
      </c>
      <c r="F68" s="90">
        <v>0</v>
      </c>
    </row>
    <row r="70" spans="2:7" x14ac:dyDescent="0.2">
      <c r="B70" s="13"/>
      <c r="C70" s="31"/>
      <c r="D70" s="31"/>
      <c r="E70" s="31"/>
      <c r="F70" s="95">
        <v>270869867.47000003</v>
      </c>
    </row>
    <row r="71" spans="2:7" x14ac:dyDescent="0.2">
      <c r="B71" s="80" t="s">
        <v>79</v>
      </c>
      <c r="C71" s="31"/>
      <c r="D71" s="31"/>
      <c r="E71" s="31"/>
      <c r="F71" s="81">
        <v>406702471.13999999</v>
      </c>
      <c r="G71" s="81"/>
    </row>
    <row r="72" spans="2:7" x14ac:dyDescent="0.2">
      <c r="B72" s="13"/>
      <c r="C72" s="31"/>
      <c r="D72" s="31"/>
      <c r="E72" s="31"/>
      <c r="F72" s="51">
        <v>2</v>
      </c>
    </row>
    <row r="73" spans="2:7" x14ac:dyDescent="0.2">
      <c r="B73" s="17" t="s">
        <v>96</v>
      </c>
      <c r="C73" s="31"/>
      <c r="D73" s="31"/>
      <c r="E73" s="31"/>
    </row>
    <row r="74" spans="2:7" x14ac:dyDescent="0.2">
      <c r="B74" s="17"/>
      <c r="C74" s="31"/>
      <c r="D74" s="31"/>
      <c r="E74" s="31"/>
      <c r="F74" s="60"/>
    </row>
    <row r="75" spans="2:7" x14ac:dyDescent="0.2">
      <c r="B75" s="13" t="s">
        <v>48</v>
      </c>
      <c r="C75" s="31"/>
      <c r="D75" s="31"/>
      <c r="E75" s="31"/>
      <c r="F75" s="97">
        <v>876815.99000000081</v>
      </c>
    </row>
    <row r="76" spans="2:7" x14ac:dyDescent="0.2">
      <c r="B76" s="13" t="s">
        <v>49</v>
      </c>
      <c r="C76" s="31"/>
      <c r="D76" s="31"/>
      <c r="E76" s="31"/>
      <c r="F76" s="97">
        <v>276700.53000000073</v>
      </c>
    </row>
    <row r="77" spans="2:7" x14ac:dyDescent="0.2">
      <c r="B77" s="13" t="s">
        <v>50</v>
      </c>
      <c r="C77" s="31"/>
      <c r="D77" s="31"/>
      <c r="E77" s="31"/>
      <c r="F77" s="97">
        <v>600115.46</v>
      </c>
    </row>
    <row r="78" spans="2:7" ht="6.75" customHeight="1" x14ac:dyDescent="0.2">
      <c r="B78" s="64"/>
      <c r="C78" s="65"/>
      <c r="D78" s="65"/>
      <c r="E78" s="65"/>
      <c r="F78" s="65"/>
      <c r="G78" s="65"/>
    </row>
    <row r="79" spans="2:7" x14ac:dyDescent="0.2">
      <c r="B79" s="66" t="s">
        <v>110</v>
      </c>
      <c r="C79" s="60"/>
      <c r="D79" s="60"/>
      <c r="E79" s="60"/>
      <c r="F79" s="60"/>
      <c r="G79" s="60"/>
    </row>
    <row r="80" spans="2:7" x14ac:dyDescent="0.2">
      <c r="B80" s="66" t="s">
        <v>51</v>
      </c>
      <c r="C80" s="60"/>
      <c r="D80" s="60"/>
      <c r="E80" s="60"/>
      <c r="F80" s="60"/>
      <c r="G80" s="60"/>
    </row>
    <row r="81" spans="2:2" x14ac:dyDescent="0.2">
      <c r="B81" s="66" t="s">
        <v>76</v>
      </c>
    </row>
    <row r="82" spans="2:2" x14ac:dyDescent="0.2">
      <c r="B82" s="66" t="s">
        <v>72</v>
      </c>
    </row>
    <row r="83" spans="2:2" x14ac:dyDescent="0.2">
      <c r="B83" s="66" t="s">
        <v>77</v>
      </c>
    </row>
    <row r="84" spans="2:2" x14ac:dyDescent="0.2">
      <c r="B84" s="66" t="s">
        <v>78</v>
      </c>
    </row>
    <row r="85" spans="2:2" x14ac:dyDescent="0.2">
      <c r="B85" s="79" t="s">
        <v>80</v>
      </c>
    </row>
    <row r="86" spans="2:2" x14ac:dyDescent="0.2">
      <c r="B86" t="s">
        <v>91</v>
      </c>
    </row>
  </sheetData>
  <mergeCells count="4">
    <mergeCell ref="B2:I2"/>
    <mergeCell ref="B3:I3"/>
    <mergeCell ref="B1:I1"/>
    <mergeCell ref="B4:I4"/>
  </mergeCells>
  <phoneticPr fontId="25" type="noConversion"/>
  <printOptions horizontalCentered="1" verticalCentered="1"/>
  <pageMargins left="0" right="0" top="0" bottom="0" header="0" footer="0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09A7-687A-4753-9FA4-029E9D314643}">
  <sheetPr>
    <pageSetUpPr fitToPage="1"/>
  </sheetPr>
  <dimension ref="B1:J75"/>
  <sheetViews>
    <sheetView workbookViewId="0"/>
  </sheetViews>
  <sheetFormatPr baseColWidth="10" defaultRowHeight="12.75" x14ac:dyDescent="0.2"/>
  <cols>
    <col min="1" max="1" width="2.85546875" customWidth="1"/>
    <col min="3" max="3" width="24.140625" customWidth="1"/>
    <col min="4" max="4" width="10.5703125" customWidth="1"/>
    <col min="5" max="5" width="12.85546875" customWidth="1"/>
    <col min="8" max="8" width="12.28515625" customWidth="1"/>
    <col min="9" max="9" width="14" bestFit="1" customWidth="1"/>
    <col min="10" max="10" width="10.5703125" customWidth="1"/>
  </cols>
  <sheetData>
    <row r="1" spans="2:10" ht="15.75" x14ac:dyDescent="0.25">
      <c r="B1" s="1" t="s">
        <v>0</v>
      </c>
      <c r="C1" s="2"/>
      <c r="D1" s="2"/>
      <c r="E1" s="2"/>
      <c r="F1" s="2"/>
      <c r="G1" s="2"/>
    </row>
    <row r="2" spans="2:10" ht="15.75" x14ac:dyDescent="0.25">
      <c r="B2" s="3" t="s">
        <v>57</v>
      </c>
      <c r="C2" s="4"/>
      <c r="D2" s="5"/>
      <c r="E2" s="5"/>
      <c r="F2" s="5"/>
      <c r="G2" s="5"/>
      <c r="H2" s="4"/>
      <c r="I2" s="6"/>
    </row>
    <row r="3" spans="2:10" ht="15.75" x14ac:dyDescent="0.25">
      <c r="B3" s="7" t="s">
        <v>1</v>
      </c>
      <c r="C3" s="8"/>
      <c r="D3" s="9"/>
      <c r="E3" s="9"/>
      <c r="F3" s="9"/>
      <c r="G3" s="9"/>
      <c r="H3" s="8"/>
    </row>
    <row r="4" spans="2:10" x14ac:dyDescent="0.2">
      <c r="B4" s="10" t="s">
        <v>62</v>
      </c>
      <c r="C4" s="4"/>
      <c r="D4" s="9"/>
      <c r="E4" s="9"/>
      <c r="F4" s="9"/>
      <c r="G4" s="9"/>
      <c r="H4" s="11"/>
    </row>
    <row r="5" spans="2:10" ht="13.5" thickBot="1" x14ac:dyDescent="0.25">
      <c r="B5" s="12"/>
      <c r="C5" s="9"/>
      <c r="D5" s="9"/>
      <c r="E5" s="9"/>
      <c r="F5" s="9"/>
      <c r="G5" s="9"/>
      <c r="H5" s="8"/>
    </row>
    <row r="6" spans="2:10" ht="13.5" thickBot="1" x14ac:dyDescent="0.25">
      <c r="B6" s="13"/>
      <c r="D6" s="14" t="s">
        <v>2</v>
      </c>
      <c r="E6" s="14" t="s">
        <v>3</v>
      </c>
      <c r="F6" s="14" t="s">
        <v>4</v>
      </c>
      <c r="G6" s="14" t="s">
        <v>5</v>
      </c>
      <c r="H6" s="15"/>
      <c r="I6" s="16" t="s">
        <v>6</v>
      </c>
    </row>
    <row r="7" spans="2:10" x14ac:dyDescent="0.2">
      <c r="B7" s="17" t="s">
        <v>7</v>
      </c>
      <c r="C7" s="13"/>
      <c r="D7" s="18" t="e">
        <f>+#REF!</f>
        <v>#REF!</v>
      </c>
      <c r="E7" s="18" t="e">
        <f>+#REF!</f>
        <v>#REF!</v>
      </c>
      <c r="F7" s="18" t="e">
        <f>+#REF!</f>
        <v>#REF!</v>
      </c>
      <c r="G7" s="18" t="e">
        <f>+I7-E7-F7</f>
        <v>#REF!</v>
      </c>
      <c r="H7" s="13"/>
      <c r="I7" s="18" t="e">
        <f>+#REF!</f>
        <v>#REF!</v>
      </c>
      <c r="J7" s="17" t="s">
        <v>8</v>
      </c>
    </row>
    <row r="8" spans="2:10" x14ac:dyDescent="0.2">
      <c r="B8" s="19" t="s">
        <v>9</v>
      </c>
      <c r="C8" s="20"/>
      <c r="D8" s="18" t="e">
        <f>+#REF!</f>
        <v>#REF!</v>
      </c>
      <c r="E8" s="18" t="e">
        <f>+#REF!</f>
        <v>#REF!</v>
      </c>
      <c r="F8" s="18" t="e">
        <f>+#REF!</f>
        <v>#REF!</v>
      </c>
      <c r="G8" s="18" t="e">
        <f>+#REF!</f>
        <v>#REF!</v>
      </c>
      <c r="H8" s="20" t="s">
        <v>10</v>
      </c>
    </row>
    <row r="9" spans="2:10" x14ac:dyDescent="0.2">
      <c r="B9" s="19" t="s">
        <v>11</v>
      </c>
      <c r="C9" s="20"/>
      <c r="D9" s="18" t="e">
        <f>+#REF!</f>
        <v>#REF!</v>
      </c>
      <c r="E9" s="18" t="e">
        <f>+#REF!</f>
        <v>#REF!</v>
      </c>
      <c r="F9" s="18" t="e">
        <f>+#REF!</f>
        <v>#REF!</v>
      </c>
      <c r="G9" s="18" t="e">
        <f>+#REF!</f>
        <v>#REF!</v>
      </c>
      <c r="H9" s="20"/>
    </row>
    <row r="10" spans="2:10" x14ac:dyDescent="0.2">
      <c r="B10" s="19" t="s">
        <v>12</v>
      </c>
      <c r="C10" s="20"/>
      <c r="D10" s="21" t="e">
        <f>+D7+D8+D9</f>
        <v>#REF!</v>
      </c>
      <c r="E10" s="21" t="e">
        <f>+E7+E8+E9</f>
        <v>#REF!</v>
      </c>
      <c r="F10" s="21" t="e">
        <f>+F7+F8+F9</f>
        <v>#REF!</v>
      </c>
      <c r="G10" s="21" t="e">
        <f>+I7-E10-F10</f>
        <v>#REF!</v>
      </c>
      <c r="H10" s="22"/>
    </row>
    <row r="11" spans="2:10" x14ac:dyDescent="0.2">
      <c r="B11" s="17" t="s">
        <v>13</v>
      </c>
      <c r="C11" s="13"/>
      <c r="D11" s="67" t="e">
        <f>+#REF!</f>
        <v>#REF!</v>
      </c>
      <c r="E11" s="23"/>
      <c r="F11" s="23"/>
      <c r="G11" s="23"/>
      <c r="H11" s="13"/>
    </row>
    <row r="12" spans="2:10" x14ac:dyDescent="0.2">
      <c r="B12" s="17" t="s">
        <v>14</v>
      </c>
      <c r="C12" s="17"/>
      <c r="D12" s="23"/>
      <c r="E12" s="67" t="e">
        <f>+#REF!</f>
        <v>#REF!</v>
      </c>
      <c r="F12" s="23"/>
      <c r="G12" s="23"/>
      <c r="H12" s="13"/>
    </row>
    <row r="13" spans="2:10" x14ac:dyDescent="0.2">
      <c r="B13" s="17" t="s">
        <v>15</v>
      </c>
      <c r="C13" s="13"/>
      <c r="D13" s="18" t="e">
        <f>+#REF!</f>
        <v>#REF!</v>
      </c>
      <c r="E13" s="24"/>
      <c r="F13" s="24"/>
      <c r="G13" s="24"/>
      <c r="H13" s="13" t="s">
        <v>10</v>
      </c>
    </row>
    <row r="14" spans="2:10" x14ac:dyDescent="0.2">
      <c r="B14" s="25" t="s">
        <v>16</v>
      </c>
      <c r="C14" s="13"/>
      <c r="D14" s="18" t="e">
        <f>+#REF!</f>
        <v>#REF!</v>
      </c>
      <c r="E14" s="24"/>
      <c r="F14" s="24"/>
      <c r="G14" s="24"/>
      <c r="H14" s="13"/>
    </row>
    <row r="15" spans="2:10" x14ac:dyDescent="0.2">
      <c r="B15" s="25"/>
      <c r="C15" s="13"/>
      <c r="D15" s="26"/>
      <c r="E15" s="24"/>
      <c r="F15" s="24"/>
      <c r="G15" s="24"/>
      <c r="H15" s="13"/>
    </row>
    <row r="16" spans="2:10" ht="13.5" thickBot="1" x14ac:dyDescent="0.25">
      <c r="B16" s="27" t="s">
        <v>17</v>
      </c>
      <c r="C16" s="28"/>
      <c r="D16" s="28"/>
      <c r="E16" s="28"/>
      <c r="F16" s="28"/>
      <c r="G16" s="28"/>
      <c r="H16" s="13"/>
    </row>
    <row r="17" spans="2:10" ht="13.5" thickBot="1" x14ac:dyDescent="0.25">
      <c r="B17" s="13"/>
      <c r="C17" s="13"/>
      <c r="D17" s="29" t="s">
        <v>63</v>
      </c>
      <c r="E17" s="29" t="s">
        <v>64</v>
      </c>
      <c r="F17" s="29" t="s">
        <v>65</v>
      </c>
      <c r="G17" s="29" t="s">
        <v>66</v>
      </c>
      <c r="H17" s="29" t="s">
        <v>67</v>
      </c>
      <c r="I17" s="30" t="s">
        <v>18</v>
      </c>
    </row>
    <row r="18" spans="2:10" x14ac:dyDescent="0.2">
      <c r="B18" t="s">
        <v>58</v>
      </c>
      <c r="C18" s="13"/>
      <c r="D18" s="67" t="e">
        <f>+#REF!</f>
        <v>#REF!</v>
      </c>
      <c r="E18" s="67" t="e">
        <f>+#REF!</f>
        <v>#REF!</v>
      </c>
      <c r="F18" s="67" t="e">
        <f>+#REF!</f>
        <v>#REF!</v>
      </c>
      <c r="G18" s="67" t="e">
        <f>+#REF!</f>
        <v>#REF!</v>
      </c>
      <c r="H18" s="67" t="e">
        <f>+#REF!</f>
        <v>#REF!</v>
      </c>
      <c r="I18" s="13"/>
    </row>
    <row r="19" spans="2:10" x14ac:dyDescent="0.2">
      <c r="B19" t="s">
        <v>60</v>
      </c>
      <c r="C19" s="13"/>
      <c r="D19" s="67" t="e">
        <f>+#REF!</f>
        <v>#REF!</v>
      </c>
      <c r="E19" s="67" t="e">
        <f>+#REF!</f>
        <v>#REF!</v>
      </c>
      <c r="F19" s="67" t="e">
        <f>+#REF!</f>
        <v>#REF!</v>
      </c>
      <c r="G19" s="67" t="e">
        <f>+#REF!</f>
        <v>#REF!</v>
      </c>
      <c r="H19" s="67" t="e">
        <f>+#REF!</f>
        <v>#REF!</v>
      </c>
      <c r="I19" s="13"/>
    </row>
    <row r="20" spans="2:10" x14ac:dyDescent="0.2">
      <c r="B20" t="s">
        <v>61</v>
      </c>
      <c r="D20" s="67" t="e">
        <f>+#REF!</f>
        <v>#REF!</v>
      </c>
      <c r="E20" s="67" t="e">
        <f>+#REF!</f>
        <v>#REF!</v>
      </c>
      <c r="F20" s="67" t="e">
        <f>+#REF!</f>
        <v>#REF!</v>
      </c>
      <c r="G20" s="67" t="e">
        <f>+#REF!</f>
        <v>#REF!</v>
      </c>
      <c r="H20" s="67" t="e">
        <f>+#REF!</f>
        <v>#REF!</v>
      </c>
      <c r="I20" s="13"/>
    </row>
    <row r="21" spans="2:10" x14ac:dyDescent="0.2">
      <c r="B21" s="13"/>
      <c r="C21" s="13"/>
      <c r="D21" s="13"/>
      <c r="E21" s="13"/>
      <c r="F21" s="13"/>
      <c r="G21" s="13"/>
      <c r="H21" s="13"/>
      <c r="I21" s="13"/>
    </row>
    <row r="22" spans="2:10" x14ac:dyDescent="0.2">
      <c r="B22" s="27" t="s">
        <v>19</v>
      </c>
      <c r="C22" s="31"/>
      <c r="D22" s="31"/>
      <c r="E22" s="31"/>
      <c r="F22" s="31"/>
      <c r="G22" s="31"/>
      <c r="H22" s="31"/>
      <c r="I22" s="31"/>
    </row>
    <row r="23" spans="2:10" x14ac:dyDescent="0.2">
      <c r="B23" s="27"/>
      <c r="C23" s="31"/>
      <c r="D23" s="31"/>
      <c r="E23" s="31"/>
      <c r="F23" s="31"/>
      <c r="G23" s="31"/>
      <c r="H23" s="31"/>
      <c r="I23" s="31"/>
    </row>
    <row r="24" spans="2:10" x14ac:dyDescent="0.2">
      <c r="B24" s="32" t="s">
        <v>20</v>
      </c>
      <c r="C24" s="31"/>
      <c r="D24" s="31"/>
      <c r="E24" s="31"/>
      <c r="F24" s="31"/>
      <c r="G24" s="31"/>
      <c r="H24" s="31"/>
      <c r="I24" s="31"/>
    </row>
    <row r="25" spans="2:10" x14ac:dyDescent="0.2">
      <c r="B25" s="17"/>
      <c r="C25" s="31"/>
      <c r="D25" s="31"/>
      <c r="E25" s="31"/>
      <c r="F25" s="31"/>
      <c r="G25" s="31"/>
      <c r="H25" s="31"/>
      <c r="I25" s="31"/>
    </row>
    <row r="26" spans="2:10" x14ac:dyDescent="0.2">
      <c r="B26" s="13" t="s">
        <v>21</v>
      </c>
      <c r="D26" s="67" t="e">
        <f>+#REF!</f>
        <v>#REF!</v>
      </c>
      <c r="E26" s="67" t="e">
        <f>+#REF!</f>
        <v>#REF!</v>
      </c>
      <c r="F26" s="67" t="e">
        <f>+#REF!</f>
        <v>#REF!</v>
      </c>
      <c r="G26" s="67" t="e">
        <f>+#REF!</f>
        <v>#REF!</v>
      </c>
      <c r="H26" s="67" t="e">
        <f>+#REF!</f>
        <v>#REF!</v>
      </c>
      <c r="I26" s="67" t="e">
        <f>+#REF!</f>
        <v>#REF!</v>
      </c>
    </row>
    <row r="27" spans="2:10" x14ac:dyDescent="0.2">
      <c r="B27" s="13" t="s">
        <v>22</v>
      </c>
      <c r="C27" s="13"/>
      <c r="D27" s="67" t="e">
        <f>+#REF!</f>
        <v>#REF!</v>
      </c>
      <c r="E27" s="67" t="e">
        <f>+#REF!</f>
        <v>#REF!</v>
      </c>
      <c r="F27" s="67" t="e">
        <f>+#REF!</f>
        <v>#REF!</v>
      </c>
      <c r="G27" s="67" t="e">
        <f>+#REF!</f>
        <v>#REF!</v>
      </c>
      <c r="H27" s="67" t="e">
        <f>+#REF!</f>
        <v>#REF!</v>
      </c>
      <c r="I27" s="67" t="e">
        <f>+#REF!</f>
        <v>#REF!</v>
      </c>
      <c r="J27" s="33"/>
    </row>
    <row r="28" spans="2:10" x14ac:dyDescent="0.2">
      <c r="B28" s="13" t="s">
        <v>23</v>
      </c>
      <c r="C28" s="13"/>
      <c r="D28" s="67" t="e">
        <f>+#REF!</f>
        <v>#REF!</v>
      </c>
      <c r="E28" s="67" t="e">
        <f>+#REF!</f>
        <v>#REF!</v>
      </c>
      <c r="F28" s="67" t="e">
        <f>+#REF!</f>
        <v>#REF!</v>
      </c>
      <c r="G28" s="67" t="e">
        <f>+#REF!</f>
        <v>#REF!</v>
      </c>
      <c r="H28" s="67" t="e">
        <f>+#REF!</f>
        <v>#REF!</v>
      </c>
      <c r="I28" s="67" t="e">
        <f>+#REF!</f>
        <v>#REF!</v>
      </c>
      <c r="J28" s="33"/>
    </row>
    <row r="29" spans="2:10" x14ac:dyDescent="0.2">
      <c r="B29" s="13" t="s">
        <v>24</v>
      </c>
      <c r="C29" s="13"/>
      <c r="D29" s="34" t="e">
        <f t="shared" ref="D29:I29" si="0">+D27-D28</f>
        <v>#REF!</v>
      </c>
      <c r="E29" s="35" t="e">
        <f t="shared" si="0"/>
        <v>#REF!</v>
      </c>
      <c r="F29" s="34" t="e">
        <f t="shared" si="0"/>
        <v>#REF!</v>
      </c>
      <c r="G29" s="34" t="e">
        <f t="shared" si="0"/>
        <v>#REF!</v>
      </c>
      <c r="H29" s="34" t="e">
        <f t="shared" si="0"/>
        <v>#REF!</v>
      </c>
      <c r="I29" s="34" t="e">
        <f t="shared" si="0"/>
        <v>#REF!</v>
      </c>
      <c r="J29" s="33"/>
    </row>
    <row r="30" spans="2:10" x14ac:dyDescent="0.2">
      <c r="C30" s="13"/>
      <c r="D30" s="36"/>
      <c r="E30" s="37"/>
      <c r="F30" s="36"/>
      <c r="G30" s="36"/>
      <c r="H30" s="36"/>
      <c r="I30" s="36"/>
    </row>
    <row r="31" spans="2:10" x14ac:dyDescent="0.2">
      <c r="B31" s="13" t="s">
        <v>25</v>
      </c>
      <c r="C31" s="13"/>
      <c r="D31" s="13"/>
      <c r="E31" s="38"/>
      <c r="F31" s="39"/>
      <c r="G31" s="13"/>
      <c r="H31" s="13"/>
      <c r="I31" s="13"/>
    </row>
    <row r="32" spans="2:10" x14ac:dyDescent="0.2">
      <c r="B32" s="13" t="s">
        <v>26</v>
      </c>
      <c r="C32" s="13"/>
      <c r="D32" s="70" t="e">
        <f>+#REF!</f>
        <v>#REF!</v>
      </c>
      <c r="E32" s="70" t="e">
        <f>+#REF!</f>
        <v>#REF!</v>
      </c>
      <c r="F32" s="70" t="e">
        <f>+#REF!</f>
        <v>#REF!</v>
      </c>
      <c r="G32" s="70" t="e">
        <f>+#REF!</f>
        <v>#REF!</v>
      </c>
      <c r="H32" s="70" t="e">
        <f>+#REF!</f>
        <v>#REF!</v>
      </c>
      <c r="I32" s="114" t="e">
        <f>SUM(D32:H33)</f>
        <v>#REF!</v>
      </c>
    </row>
    <row r="33" spans="2:9" x14ac:dyDescent="0.2">
      <c r="B33" s="13" t="s">
        <v>27</v>
      </c>
      <c r="C33" s="13"/>
      <c r="D33" s="70" t="e">
        <f>+#REF!</f>
        <v>#REF!</v>
      </c>
      <c r="E33" s="70" t="e">
        <f>+#REF!</f>
        <v>#REF!</v>
      </c>
      <c r="F33" s="70" t="e">
        <f>+#REF!</f>
        <v>#REF!</v>
      </c>
      <c r="G33" s="70" t="e">
        <f>+#REF!</f>
        <v>#REF!</v>
      </c>
      <c r="H33" s="70" t="e">
        <f>+#REF!</f>
        <v>#REF!</v>
      </c>
      <c r="I33" s="115"/>
    </row>
    <row r="34" spans="2:9" x14ac:dyDescent="0.2">
      <c r="B34" s="13" t="s">
        <v>28</v>
      </c>
      <c r="C34" s="13"/>
      <c r="D34" s="40" t="e">
        <f>SUM(D10)+D32+D33</f>
        <v>#REF!</v>
      </c>
      <c r="E34" s="40" t="e">
        <f>SUM(D34+E32)+E33</f>
        <v>#REF!</v>
      </c>
      <c r="F34" s="40" t="e">
        <f>SUM(E34+F32)+F33</f>
        <v>#REF!</v>
      </c>
      <c r="G34" s="40" t="e">
        <f>SUM(F34+G32)+G33</f>
        <v>#REF!</v>
      </c>
      <c r="H34" s="40" t="e">
        <f>SUM(G34+H32)+H33</f>
        <v>#REF!</v>
      </c>
      <c r="I34" s="41"/>
    </row>
    <row r="35" spans="2:9" x14ac:dyDescent="0.2">
      <c r="B35" s="42" t="s">
        <v>29</v>
      </c>
      <c r="C35" s="42"/>
      <c r="D35" s="43" t="e">
        <f>D34/$I$7%</f>
        <v>#REF!</v>
      </c>
      <c r="E35" s="43" t="e">
        <f>E34/$I$7%</f>
        <v>#REF!</v>
      </c>
      <c r="F35" s="43" t="e">
        <f>F34/$I$7%</f>
        <v>#REF!</v>
      </c>
      <c r="G35" s="43" t="e">
        <f>G34/$I$7%</f>
        <v>#REF!</v>
      </c>
      <c r="H35" s="43" t="e">
        <f>H34/$I$7%</f>
        <v>#REF!</v>
      </c>
      <c r="I35" s="44" t="s">
        <v>10</v>
      </c>
    </row>
    <row r="36" spans="2:9" x14ac:dyDescent="0.2">
      <c r="B36" s="42" t="s">
        <v>30</v>
      </c>
      <c r="C36" s="42"/>
      <c r="D36" s="67" t="e">
        <f>+#REF!</f>
        <v>#REF!</v>
      </c>
      <c r="E36" s="67" t="e">
        <f>+#REF!</f>
        <v>#REF!</v>
      </c>
      <c r="F36" s="67" t="e">
        <f>+#REF!</f>
        <v>#REF!</v>
      </c>
      <c r="G36" s="67" t="e">
        <f>+#REF!</f>
        <v>#REF!</v>
      </c>
      <c r="H36" s="67" t="e">
        <f>+#REF!</f>
        <v>#REF!</v>
      </c>
      <c r="I36" s="45"/>
    </row>
    <row r="37" spans="2:9" x14ac:dyDescent="0.2">
      <c r="B37" s="13" t="s">
        <v>31</v>
      </c>
      <c r="C37" s="13"/>
      <c r="D37" s="46"/>
      <c r="E37" s="47">
        <v>5</v>
      </c>
      <c r="F37" s="48" t="s">
        <v>32</v>
      </c>
      <c r="G37" s="48" t="s">
        <v>32</v>
      </c>
      <c r="H37" s="70" t="e">
        <f>+#REF!</f>
        <v>#REF!</v>
      </c>
      <c r="I37" s="49">
        <v>2</v>
      </c>
    </row>
    <row r="38" spans="2:9" x14ac:dyDescent="0.2">
      <c r="B38" s="13"/>
      <c r="C38" s="13"/>
      <c r="D38" s="50"/>
      <c r="E38" s="51"/>
      <c r="F38" s="45"/>
      <c r="G38" s="45"/>
      <c r="H38" s="50"/>
      <c r="I38" s="49"/>
    </row>
    <row r="39" spans="2:9" x14ac:dyDescent="0.2">
      <c r="B39" s="13" t="s">
        <v>33</v>
      </c>
      <c r="C39" s="13"/>
      <c r="D39" s="70" t="e">
        <f>+#REF!</f>
        <v>#REF!</v>
      </c>
      <c r="E39" s="70" t="e">
        <f>+#REF!</f>
        <v>#REF!</v>
      </c>
      <c r="F39" s="70" t="e">
        <f>+#REF!</f>
        <v>#REF!</v>
      </c>
      <c r="G39" s="70" t="e">
        <f>+#REF!</f>
        <v>#REF!</v>
      </c>
      <c r="H39" s="70" t="e">
        <f>+#REF!</f>
        <v>#REF!</v>
      </c>
      <c r="I39" s="52" t="e">
        <f>SUM(D39:H39)</f>
        <v>#REF!</v>
      </c>
    </row>
    <row r="40" spans="2:9" x14ac:dyDescent="0.2">
      <c r="B40" s="13" t="s">
        <v>34</v>
      </c>
      <c r="C40" s="13"/>
      <c r="D40" s="70" t="e">
        <f>+#REF!</f>
        <v>#REF!</v>
      </c>
      <c r="E40" s="70" t="e">
        <f>+#REF!</f>
        <v>#REF!</v>
      </c>
      <c r="F40" s="70" t="e">
        <f>+#REF!</f>
        <v>#REF!</v>
      </c>
      <c r="G40" s="70" t="e">
        <f>+#REF!</f>
        <v>#REF!</v>
      </c>
      <c r="H40" s="70" t="e">
        <f>+#REF!</f>
        <v>#REF!</v>
      </c>
      <c r="I40" s="71" t="e">
        <f>SUM(D40:H40)</f>
        <v>#REF!</v>
      </c>
    </row>
    <row r="41" spans="2:9" x14ac:dyDescent="0.2">
      <c r="B41" s="13" t="s">
        <v>35</v>
      </c>
      <c r="C41" s="13"/>
      <c r="D41" s="72" t="e">
        <f>+D13+D14+D39-D40</f>
        <v>#REF!</v>
      </c>
      <c r="E41" s="72" t="e">
        <f>+D41+E39-E40</f>
        <v>#REF!</v>
      </c>
      <c r="F41" s="72" t="e">
        <f>+E41+F39-F40</f>
        <v>#REF!</v>
      </c>
      <c r="G41" s="72" t="e">
        <f>+F41+G39-G40</f>
        <v>#REF!</v>
      </c>
      <c r="H41" s="72" t="e">
        <f>+G41+H39-H40</f>
        <v>#REF!</v>
      </c>
      <c r="I41" s="73"/>
    </row>
    <row r="42" spans="2:9" x14ac:dyDescent="0.2">
      <c r="B42" s="13" t="s">
        <v>29</v>
      </c>
      <c r="C42" s="13"/>
      <c r="D42" s="68" t="e">
        <f>+D41/$I$7*100</f>
        <v>#REF!</v>
      </c>
      <c r="E42" s="68" t="e">
        <f>+E41/$I$7*100</f>
        <v>#REF!</v>
      </c>
      <c r="F42" s="68" t="e">
        <f>+F41/$I$7*100</f>
        <v>#REF!</v>
      </c>
      <c r="G42" s="68" t="e">
        <f>+G41/$I$7*100</f>
        <v>#REF!</v>
      </c>
      <c r="H42" s="68" t="e">
        <f>+H41/$I$7*100</f>
        <v>#REF!</v>
      </c>
      <c r="I42" s="54"/>
    </row>
    <row r="43" spans="2:9" x14ac:dyDescent="0.2">
      <c r="B43" s="13"/>
      <c r="C43" s="13"/>
      <c r="D43" s="50"/>
      <c r="E43" s="50"/>
      <c r="F43" s="50"/>
      <c r="G43" s="50"/>
      <c r="H43" s="50"/>
      <c r="I43" s="54"/>
    </row>
    <row r="44" spans="2:9" x14ac:dyDescent="0.2">
      <c r="B44" s="32" t="s">
        <v>36</v>
      </c>
      <c r="C44" s="13"/>
      <c r="D44" s="45"/>
      <c r="E44" s="45">
        <v>999</v>
      </c>
      <c r="F44" s="45"/>
      <c r="G44" s="45"/>
      <c r="H44" s="50" t="s">
        <v>10</v>
      </c>
      <c r="I44" s="39"/>
    </row>
    <row r="45" spans="2:9" x14ac:dyDescent="0.2">
      <c r="B45" s="13" t="s">
        <v>37</v>
      </c>
      <c r="C45" s="13"/>
      <c r="D45" s="70" t="e">
        <f>+#REF!</f>
        <v>#REF!</v>
      </c>
      <c r="E45" s="70" t="e">
        <f>+#REF!</f>
        <v>#REF!</v>
      </c>
      <c r="F45" s="70" t="e">
        <f>+#REF!</f>
        <v>#REF!</v>
      </c>
      <c r="G45" s="70" t="e">
        <f>+#REF!</f>
        <v>#REF!</v>
      </c>
      <c r="H45" s="70" t="e">
        <f>+#REF!</f>
        <v>#REF!</v>
      </c>
      <c r="I45" s="53" t="e">
        <f>SUM(D45:H45)</f>
        <v>#REF!</v>
      </c>
    </row>
    <row r="46" spans="2:9" x14ac:dyDescent="0.2">
      <c r="B46" s="13" t="s">
        <v>38</v>
      </c>
      <c r="C46" s="13"/>
      <c r="D46" s="70" t="e">
        <f>+#REF!</f>
        <v>#REF!</v>
      </c>
      <c r="E46" s="70" t="e">
        <f>+#REF!</f>
        <v>#REF!</v>
      </c>
      <c r="F46" s="70" t="e">
        <f>+#REF!</f>
        <v>#REF!</v>
      </c>
      <c r="G46" s="70" t="e">
        <f>+#REF!</f>
        <v>#REF!</v>
      </c>
      <c r="H46" s="70" t="e">
        <f>+#REF!</f>
        <v>#REF!</v>
      </c>
      <c r="I46" s="53" t="e">
        <f>SUM(D46:H46)</f>
        <v>#REF!</v>
      </c>
    </row>
    <row r="47" spans="2:9" x14ac:dyDescent="0.2">
      <c r="B47" s="42" t="s">
        <v>39</v>
      </c>
      <c r="C47" s="20"/>
      <c r="D47" s="52" t="e">
        <f>+SUM(D45,D46,F10)</f>
        <v>#REF!</v>
      </c>
      <c r="E47" s="52" t="e">
        <f>SUM(D47+E46+E45)</f>
        <v>#REF!</v>
      </c>
      <c r="F47" s="52" t="e">
        <f>SUM(E47+F46+F45)</f>
        <v>#REF!</v>
      </c>
      <c r="G47" s="52" t="e">
        <f>SUM(F47+G46+G45)</f>
        <v>#REF!</v>
      </c>
      <c r="H47" s="52" t="e">
        <f>SUM(G47+H46+H45)</f>
        <v>#REF!</v>
      </c>
      <c r="I47" s="55"/>
    </row>
    <row r="48" spans="2:9" x14ac:dyDescent="0.2">
      <c r="B48" s="42" t="s">
        <v>55</v>
      </c>
      <c r="C48" s="20"/>
      <c r="D48" s="68" t="e">
        <f>+D47/$I$7*100</f>
        <v>#REF!</v>
      </c>
      <c r="E48" s="68" t="e">
        <f>+E47/$I$7*100</f>
        <v>#REF!</v>
      </c>
      <c r="F48" s="68" t="e">
        <f>+F47/$I$7*100</f>
        <v>#REF!</v>
      </c>
      <c r="G48" s="68" t="e">
        <f>+G47/$I$7*100</f>
        <v>#REF!</v>
      </c>
      <c r="H48" s="68" t="e">
        <f>+H47/$I$7*100</f>
        <v>#REF!</v>
      </c>
      <c r="I48" s="69"/>
    </row>
    <row r="49" spans="2:9" x14ac:dyDescent="0.2">
      <c r="B49" s="13" t="s">
        <v>40</v>
      </c>
      <c r="C49" s="13"/>
      <c r="F49" s="54"/>
      <c r="H49" s="56"/>
    </row>
    <row r="50" spans="2:9" x14ac:dyDescent="0.2">
      <c r="B50" s="13"/>
      <c r="C50" s="13"/>
      <c r="F50" s="54"/>
      <c r="H50" s="50"/>
    </row>
    <row r="51" spans="2:9" x14ac:dyDescent="0.2">
      <c r="B51" s="27" t="s">
        <v>41</v>
      </c>
      <c r="C51" s="28"/>
      <c r="D51" s="28"/>
      <c r="E51" s="28"/>
      <c r="F51" s="28"/>
      <c r="G51" s="28"/>
      <c r="H51" s="28"/>
      <c r="I51" s="28"/>
    </row>
    <row r="52" spans="2:9" x14ac:dyDescent="0.2">
      <c r="B52" s="27"/>
      <c r="C52" s="28"/>
      <c r="D52" s="28"/>
      <c r="E52" s="28"/>
      <c r="F52" s="28"/>
      <c r="G52" s="28"/>
      <c r="H52" s="28"/>
      <c r="I52" s="28"/>
    </row>
    <row r="53" spans="2:9" x14ac:dyDescent="0.2">
      <c r="B53" s="13" t="s">
        <v>42</v>
      </c>
      <c r="C53" s="13"/>
      <c r="D53" s="67" t="e">
        <f>+#REF!</f>
        <v>#REF!</v>
      </c>
      <c r="E53" s="67" t="e">
        <f>+#REF!</f>
        <v>#REF!</v>
      </c>
      <c r="F53" s="67" t="e">
        <f>+#REF!</f>
        <v>#REF!</v>
      </c>
      <c r="G53" s="67" t="e">
        <f>+#REF!</f>
        <v>#REF!</v>
      </c>
      <c r="H53" s="67" t="e">
        <f>+#REF!</f>
        <v>#REF!</v>
      </c>
      <c r="I53" s="67" t="e">
        <f>+#REF!</f>
        <v>#REF!</v>
      </c>
    </row>
    <row r="54" spans="2:9" x14ac:dyDescent="0.2">
      <c r="B54" s="13" t="s">
        <v>22</v>
      </c>
      <c r="C54" s="13"/>
      <c r="D54" s="67" t="e">
        <f>+#REF!</f>
        <v>#REF!</v>
      </c>
      <c r="E54" s="67" t="e">
        <f>+#REF!</f>
        <v>#REF!</v>
      </c>
      <c r="F54" s="67" t="e">
        <f>+#REF!</f>
        <v>#REF!</v>
      </c>
      <c r="G54" s="67" t="e">
        <f>+#REF!</f>
        <v>#REF!</v>
      </c>
      <c r="H54" s="67" t="e">
        <f>+#REF!</f>
        <v>#REF!</v>
      </c>
      <c r="I54" s="67" t="e">
        <f>+#REF!</f>
        <v>#REF!</v>
      </c>
    </row>
    <row r="55" spans="2:9" x14ac:dyDescent="0.2">
      <c r="B55" s="13" t="s">
        <v>23</v>
      </c>
      <c r="C55" s="13"/>
      <c r="D55" s="67" t="e">
        <f>+#REF!</f>
        <v>#REF!</v>
      </c>
      <c r="E55" s="67" t="e">
        <f>+#REF!</f>
        <v>#REF!</v>
      </c>
      <c r="F55" s="67" t="e">
        <f>+#REF!</f>
        <v>#REF!</v>
      </c>
      <c r="G55" s="67" t="e">
        <f>+#REF!</f>
        <v>#REF!</v>
      </c>
      <c r="H55" s="67" t="e">
        <f>+#REF!</f>
        <v>#REF!</v>
      </c>
      <c r="I55" s="67" t="e">
        <f>+#REF!</f>
        <v>#REF!</v>
      </c>
    </row>
    <row r="56" spans="2:9" x14ac:dyDescent="0.2">
      <c r="B56" s="13" t="s">
        <v>24</v>
      </c>
      <c r="C56" s="13"/>
      <c r="D56" s="57" t="e">
        <f>+D54-D55</f>
        <v>#REF!</v>
      </c>
      <c r="E56" s="57" t="e">
        <f>+E54-E55</f>
        <v>#REF!</v>
      </c>
      <c r="F56" s="57" t="e">
        <f>+F54-F55</f>
        <v>#REF!</v>
      </c>
      <c r="G56" s="57" t="e">
        <f>+G54-G55</f>
        <v>#REF!</v>
      </c>
      <c r="H56" s="57" t="e">
        <f>+H54-H55</f>
        <v>#REF!</v>
      </c>
      <c r="I56" s="57" t="e">
        <f>(I54-I55)</f>
        <v>#REF!</v>
      </c>
    </row>
    <row r="57" spans="2:9" x14ac:dyDescent="0.2">
      <c r="B57" s="13"/>
      <c r="C57" s="13"/>
      <c r="D57" s="49"/>
      <c r="E57" s="49"/>
      <c r="F57" s="49"/>
      <c r="G57" s="49"/>
      <c r="H57" s="49"/>
      <c r="I57" s="58">
        <v>0</v>
      </c>
    </row>
    <row r="58" spans="2:9" x14ac:dyDescent="0.2">
      <c r="B58" s="13" t="s">
        <v>43</v>
      </c>
      <c r="C58" s="13"/>
      <c r="D58" s="70" t="e">
        <f>+#REF!</f>
        <v>#REF!</v>
      </c>
      <c r="E58" s="70" t="e">
        <f>+#REF!</f>
        <v>#REF!</v>
      </c>
      <c r="F58" s="70" t="e">
        <f>+#REF!</f>
        <v>#REF!</v>
      </c>
      <c r="G58" s="70" t="e">
        <f>+#REF!</f>
        <v>#REF!</v>
      </c>
      <c r="H58" s="70" t="e">
        <f>+#REF!</f>
        <v>#REF!</v>
      </c>
      <c r="I58" s="75" t="e">
        <f>SUM(D58:H58)</f>
        <v>#REF!</v>
      </c>
    </row>
    <row r="59" spans="2:9" x14ac:dyDescent="0.2">
      <c r="B59" s="42" t="s">
        <v>44</v>
      </c>
      <c r="C59" s="59"/>
      <c r="D59" s="76" t="e">
        <f>E10+D58</f>
        <v>#REF!</v>
      </c>
      <c r="E59" s="76" t="e">
        <f>SUM(D59+E58)</f>
        <v>#REF!</v>
      </c>
      <c r="F59" s="76" t="e">
        <f>SUM(E59+F58)</f>
        <v>#REF!</v>
      </c>
      <c r="G59" s="76" t="e">
        <f>SUM(F59+G58)</f>
        <v>#REF!</v>
      </c>
      <c r="H59" s="76" t="e">
        <f>SUM(G59+H58)</f>
        <v>#REF!</v>
      </c>
      <c r="I59" s="74"/>
    </row>
    <row r="60" spans="2:9" x14ac:dyDescent="0.2">
      <c r="B60" s="13" t="s">
        <v>29</v>
      </c>
      <c r="C60" s="60"/>
      <c r="D60" s="61" t="e">
        <f>+D59/I7%</f>
        <v>#REF!</v>
      </c>
      <c r="E60" s="61" t="e">
        <f>+E59/I7%</f>
        <v>#REF!</v>
      </c>
      <c r="F60" s="61" t="e">
        <f>+F59/I7%</f>
        <v>#REF!</v>
      </c>
      <c r="G60" s="61" t="e">
        <f>+G59/I7%</f>
        <v>#REF!</v>
      </c>
      <c r="H60" s="62" t="e">
        <f>+H59/I7%</f>
        <v>#REF!</v>
      </c>
    </row>
    <row r="61" spans="2:9" x14ac:dyDescent="0.2">
      <c r="B61" s="20" t="s">
        <v>45</v>
      </c>
      <c r="C61" s="20"/>
      <c r="D61" s="67" t="e">
        <f>+#REF!</f>
        <v>#REF!</v>
      </c>
      <c r="E61" s="67" t="e">
        <f>+#REF!</f>
        <v>#REF!</v>
      </c>
      <c r="F61" s="67" t="e">
        <f>+#REF!</f>
        <v>#REF!</v>
      </c>
      <c r="G61" s="67" t="e">
        <f>+#REF!</f>
        <v>#REF!</v>
      </c>
      <c r="H61" s="67" t="e">
        <f>+#REF!</f>
        <v>#REF!</v>
      </c>
    </row>
    <row r="62" spans="2:9" x14ac:dyDescent="0.2">
      <c r="B62" s="13" t="s">
        <v>46</v>
      </c>
      <c r="C62" s="60"/>
      <c r="D62" s="51">
        <v>2.64</v>
      </c>
      <c r="E62" s="51">
        <v>6</v>
      </c>
      <c r="F62" s="51">
        <v>0</v>
      </c>
      <c r="G62" s="51"/>
      <c r="H62" s="51"/>
    </row>
    <row r="63" spans="2:9" x14ac:dyDescent="0.2">
      <c r="B63" s="13"/>
      <c r="C63" s="60"/>
      <c r="D63" s="51"/>
      <c r="E63" s="51"/>
      <c r="F63" s="51"/>
      <c r="G63" s="51"/>
      <c r="H63" s="51"/>
    </row>
    <row r="64" spans="2:9" x14ac:dyDescent="0.2">
      <c r="B64" s="17" t="s">
        <v>47</v>
      </c>
      <c r="C64" s="60"/>
      <c r="D64" s="60"/>
      <c r="E64" s="60"/>
      <c r="F64" s="60"/>
      <c r="G64" s="60"/>
      <c r="H64" s="60"/>
    </row>
    <row r="65" spans="2:8" x14ac:dyDescent="0.2">
      <c r="B65" s="17"/>
      <c r="C65" s="60"/>
      <c r="D65" s="60"/>
      <c r="E65" s="60"/>
      <c r="F65" s="60"/>
      <c r="G65" s="60"/>
      <c r="H65" s="60"/>
    </row>
    <row r="66" spans="2:8" x14ac:dyDescent="0.2">
      <c r="B66" s="13" t="s">
        <v>48</v>
      </c>
      <c r="C66" s="60"/>
      <c r="D66" s="63" t="e">
        <f>$I$7-D47-D59</f>
        <v>#REF!</v>
      </c>
      <c r="E66" s="63" t="e">
        <f>$I$7-E47-E59</f>
        <v>#REF!</v>
      </c>
      <c r="F66" s="63" t="e">
        <f>$I$7-F47-F59</f>
        <v>#REF!</v>
      </c>
      <c r="G66" s="63" t="e">
        <f>$I$7-G47-G59</f>
        <v>#REF!</v>
      </c>
      <c r="H66" s="63" t="e">
        <f>$I$7-H47-H59</f>
        <v>#REF!</v>
      </c>
    </row>
    <row r="67" spans="2:8" x14ac:dyDescent="0.2">
      <c r="B67" s="13" t="s">
        <v>49</v>
      </c>
      <c r="C67" s="60"/>
      <c r="D67" s="63" t="e">
        <f>$I$7-D34-D59-D41</f>
        <v>#REF!</v>
      </c>
      <c r="E67" s="63" t="e">
        <f>$I$7-E34-E59-E41</f>
        <v>#REF!</v>
      </c>
      <c r="F67" s="63" t="e">
        <f>$I$7-F34-F59-F41</f>
        <v>#REF!</v>
      </c>
      <c r="G67" s="63" t="e">
        <f>$I$7-G34-G59-G41</f>
        <v>#REF!</v>
      </c>
      <c r="H67" s="63" t="e">
        <f>$I$7-H34-H59-H41</f>
        <v>#REF!</v>
      </c>
    </row>
    <row r="68" spans="2:8" x14ac:dyDescent="0.2">
      <c r="B68" s="13" t="s">
        <v>50</v>
      </c>
      <c r="C68" s="60"/>
      <c r="D68" s="63" t="e">
        <f>D34+D41-D47</f>
        <v>#REF!</v>
      </c>
      <c r="E68" s="63" t="e">
        <f>E34+E41-E47</f>
        <v>#REF!</v>
      </c>
      <c r="F68" s="63" t="e">
        <f>F34+F41-F47</f>
        <v>#REF!</v>
      </c>
      <c r="G68" s="63" t="e">
        <f>G34+G41-G47</f>
        <v>#REF!</v>
      </c>
      <c r="H68" s="63" t="e">
        <f>H34+H41-H47</f>
        <v>#REF!</v>
      </c>
    </row>
    <row r="69" spans="2:8" ht="6.75" customHeight="1" x14ac:dyDescent="0.2">
      <c r="B69" s="64"/>
      <c r="C69" s="60"/>
      <c r="D69" s="65"/>
      <c r="E69" s="65"/>
      <c r="F69" s="65"/>
      <c r="G69" s="65"/>
      <c r="H69" s="65"/>
    </row>
    <row r="70" spans="2:8" x14ac:dyDescent="0.2">
      <c r="B70" s="66" t="s">
        <v>59</v>
      </c>
      <c r="C70" s="60"/>
      <c r="D70" s="60"/>
      <c r="E70" s="60"/>
      <c r="F70" s="60"/>
      <c r="G70" s="60"/>
      <c r="H70" s="60"/>
    </row>
    <row r="71" spans="2:8" x14ac:dyDescent="0.2">
      <c r="B71" s="66" t="s">
        <v>51</v>
      </c>
    </row>
    <row r="72" spans="2:8" x14ac:dyDescent="0.2">
      <c r="B72" s="66" t="s">
        <v>52</v>
      </c>
    </row>
    <row r="73" spans="2:8" x14ac:dyDescent="0.2">
      <c r="B73" s="66" t="s">
        <v>53</v>
      </c>
    </row>
    <row r="74" spans="2:8" x14ac:dyDescent="0.2">
      <c r="B74" s="66" t="s">
        <v>54</v>
      </c>
    </row>
    <row r="75" spans="2:8" x14ac:dyDescent="0.2">
      <c r="B75" t="s">
        <v>56</v>
      </c>
    </row>
  </sheetData>
  <mergeCells count="1">
    <mergeCell ref="I32:I33"/>
  </mergeCells>
  <phoneticPr fontId="0" type="noConversion"/>
  <pageMargins left="0.75" right="0.75" top="1" bottom="1" header="0" footer="0"/>
  <pageSetup scale="67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747DB71179204F9A81D0818351BC0E" ma:contentTypeVersion="8" ma:contentTypeDescription="Crear nuevo documento." ma:contentTypeScope="" ma:versionID="a6fd3896bebde0e0ab4eaea31fb49236">
  <xsd:schema xmlns:xsd="http://www.w3.org/2001/XMLSchema" xmlns:xs="http://www.w3.org/2001/XMLSchema" xmlns:p="http://schemas.microsoft.com/office/2006/metadata/properties" xmlns:ns3="8566f18d-2a4b-4c97-82c0-326ba7e425fd" targetNamespace="http://schemas.microsoft.com/office/2006/metadata/properties" ma:root="true" ma:fieldsID="328c6e8c5bcf657a04d25250b6f38ced" ns3:_="">
    <xsd:import namespace="8566f18d-2a4b-4c97-82c0-326ba7e425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6f18d-2a4b-4c97-82c0-326ba7e425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6F4183-D45E-4C9B-888D-FD433AD44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6f18d-2a4b-4c97-82c0-326ba7e42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1D8F8-1442-4EA3-902A-E08CEF3651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36C979-7FCB-4C07-AA12-8F2BC541028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Diario</vt:lpstr>
      <vt:lpstr>Semanal0405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Rojas Jimenez</dc:creator>
  <cp:lastModifiedBy>Juan Carlos Castillo Molina</cp:lastModifiedBy>
  <cp:lastPrinted>2020-05-22T15:00:49Z</cp:lastPrinted>
  <dcterms:created xsi:type="dcterms:W3CDTF">2002-08-08T13:43:35Z</dcterms:created>
  <dcterms:modified xsi:type="dcterms:W3CDTF">2026-04-24T18:45:51Z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0x01010085747DB71179204F9A81D0818351BC0E</vt:lpwstr>
  </property>
</Properties>
</file>